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8800" windowHeight="10935" xr2:uid="{00000000-000D-0000-FFFF-FFFF00000000}"/>
  </bookViews>
  <sheets>
    <sheet name="ANEXO 4 CONCENTRADO" sheetId="108" r:id="rId1"/>
    <sheet name="4.1PAR Nuevo(T)" sheetId="110" r:id="rId2"/>
    <sheet name="4.2PAR Nuevo(P)" sheetId="111" r:id="rId3"/>
    <sheet name="4.3PAR Nuevo(NI)" sheetId="82" r:id="rId4"/>
    <sheet name="4.4PAR Nuevo(CANCELADO)" sheetId="81" r:id="rId5"/>
    <sheet name="4.5PAR Economias(T)" sheetId="80" r:id="rId6"/>
    <sheet name="4.6PAR Economias(P)" sheetId="79" r:id="rId7"/>
    <sheet name="4.7PAR Adefas(T)" sheetId="78" r:id="rId8"/>
    <sheet name="4.8-APAR Adefas(P)" sheetId="112" r:id="rId9"/>
    <sheet name="4.9ISR Nuevo(T)" sheetId="77" r:id="rId10"/>
    <sheet name="4.10ISR Nuevo(P)" sheetId="76" r:id="rId11"/>
    <sheet name="4.11ISR Nuevo(NI)" sheetId="75" r:id="rId12"/>
    <sheet name="4.12ISR Economias(T)" sheetId="74" r:id="rId13"/>
    <sheet name="4.13INGESTION Nuevo(T)" sheetId="73" r:id="rId14"/>
    <sheet name="4.14INGESTION Nuevo(P)" sheetId="72" r:id="rId15"/>
    <sheet name="4.15INGESTION Nuevo(NI)" sheetId="71" r:id="rId16"/>
    <sheet name="4.16INGESTION Nuevo(CANCELADO)" sheetId="70" r:id="rId17"/>
    <sheet name="4.I7INGESTION Economias(T)" sheetId="69" r:id="rId18"/>
    <sheet name="4.18INGESTION Economias(NI)" sheetId="68" r:id="rId19"/>
    <sheet name="4.19FIV Nuevo(P)" sheetId="52" r:id="rId20"/>
    <sheet name="4.20FIV Nuevo(NI)INT" sheetId="50" r:id="rId21"/>
    <sheet name="4.21FIV Economias(T)" sheetId="113" r:id="rId22"/>
    <sheet name="4.22FIV Economias(P)" sheetId="114" r:id="rId23"/>
    <sheet name="4.23FIV Economias(NI)" sheetId="115" r:id="rId24"/>
    <sheet name="4.24FIV Economias(NI)INT" sheetId="48" r:id="rId25"/>
    <sheet name="4.25FIII Nuevo(T)" sheetId="46" r:id="rId26"/>
    <sheet name="4.26FIII Nuevo(P)" sheetId="45" r:id="rId27"/>
    <sheet name="4.27FIII Nuevo(NI)" sheetId="44" r:id="rId28"/>
    <sheet name="4.28FIII Nuevo(NI)INT" sheetId="43" r:id="rId29"/>
    <sheet name="4.29ADEPAR Economias(T)" sheetId="40" r:id="rId30"/>
  </sheets>
  <externalReferences>
    <externalReference r:id="rId31"/>
    <externalReference r:id="rId32"/>
    <externalReference r:id="rId33"/>
    <externalReference r:id="rId34"/>
    <externalReference r:id="rId35"/>
  </externalReferences>
  <definedNames>
    <definedName name="ACUMULADO" localSheetId="8">#REF!</definedName>
    <definedName name="ACUMULADO">#REF!</definedName>
    <definedName name="_xlnm.Print_Area" localSheetId="10">'4.10ISR Nuevo(P)'!$A$1:$AE$65</definedName>
    <definedName name="_xlnm.Print_Area" localSheetId="1">'4.1PAR Nuevo(T)'!$A$1:$AE$72</definedName>
    <definedName name="_xlnm.Print_Area" localSheetId="2">'4.2PAR Nuevo(P)'!$A$1:$AE$85</definedName>
    <definedName name="_xlnm.Print_Area" localSheetId="3">'4.3PAR Nuevo(NI)'!$A$1:$AE$26</definedName>
    <definedName name="_xlnm.Print_Area" localSheetId="4">'4.4PAR Nuevo(CANCELADO)'!$A$1:$AE$30</definedName>
    <definedName name="_xlnm.Print_Area" localSheetId="5">'4.5PAR Economias(T)'!$A$1:$AE$20</definedName>
    <definedName name="_xlnm.Print_Area" localSheetId="6">'4.6PAR Economias(P)'!$A$1:$AE$13</definedName>
    <definedName name="_xlnm.Print_Area" localSheetId="7">'4.7PAR Adefas(T)'!$A$1:$AE$13</definedName>
    <definedName name="_xlnm.Print_Area" localSheetId="8">'4.8-APAR Adefas(P)'!$A$1:$AE$13</definedName>
    <definedName name="_xlnm.Print_Area" localSheetId="9">'4.9ISR Nuevo(T)'!$A$1:$AE$34</definedName>
    <definedName name="_xlnm.Print_Area" localSheetId="0">'ANEXO 4 CONCENTRADO'!$A$1:$N$35</definedName>
    <definedName name="AUTOEVALUACION" localSheetId="8">#REF!</definedName>
    <definedName name="AUTOEVALUACION" localSheetId="0">'[1]CUADRO 3'!$A$2</definedName>
    <definedName name="AUTOEVALUACION">#REF!</definedName>
    <definedName name="CLAVE" localSheetId="8">'[2]ANEXO 4.9 ACCSXCONTRATO'!#REF!</definedName>
    <definedName name="CLAVE">'[2]ANEXO 4.9 ACCSXCONTRATO'!#REF!</definedName>
    <definedName name="CLAVES" localSheetId="8">'[2]ANEXO 3 PROG.PPTARIOS'!#REF!</definedName>
    <definedName name="CLAVES">'[2]ANEXO 3 PROG.PPTARIOS'!#REF!</definedName>
    <definedName name="CONTRATO" localSheetId="8">'[2]ANEXO 4.9 ACCSXCONTRATO'!#REF!</definedName>
    <definedName name="CONTRATO">'[2]ANEXO 4.9 ACCSXCONTRATO'!#REF!</definedName>
    <definedName name="CONTRATOS" localSheetId="8">'[2]ANEXO 4.9 ACCSXCONTRATO'!#REF!</definedName>
    <definedName name="CONTRATOS">'[2]ANEXO 4.9 ACCSXCONTRATO'!#REF!</definedName>
    <definedName name="DE" localSheetId="8">#REF!</definedName>
    <definedName name="DE">#REF!</definedName>
    <definedName name="E" localSheetId="8">#REF!</definedName>
    <definedName name="E">#REF!</definedName>
    <definedName name="EW" localSheetId="8">#REF!</definedName>
    <definedName name="EW">#REF!</definedName>
    <definedName name="FECHAUTO" localSheetId="8">#REF!</definedName>
    <definedName name="FECHAUTO" localSheetId="0">'[1]CUADRO 3'!$A$3</definedName>
    <definedName name="FECHAUTO">#REF!</definedName>
    <definedName name="FINIQUITO" localSheetId="8">'[2]ANEXO 4.9 ACCSXCONTRATO'!#REF!</definedName>
    <definedName name="FINIQUITO">'[2]ANEXO 4.9 ACCSXCONTRATO'!#REF!</definedName>
    <definedName name="LISTA" localSheetId="8">'[2]ACCCONVENIDAS 4.B'!#REF!</definedName>
    <definedName name="LISTA">'[2]ACCCONVENIDAS 4.B'!#REF!</definedName>
    <definedName name="META" localSheetId="8">'[2]ANEXO 3 PROG.PPTARIOS'!#REF!</definedName>
    <definedName name="META">'[2]ANEXO 3 PROG.PPTARIOS'!#REF!</definedName>
    <definedName name="META2" localSheetId="8">'[2]ANEXO 3 PROG.PPTARIOS'!#REF!</definedName>
    <definedName name="META2">'[2]ANEXO 3 PROG.PPTARIOS'!#REF!</definedName>
    <definedName name="momen" localSheetId="8">'[3]ANEXO 4.9 ACCSXCONTRATO'!#REF!</definedName>
    <definedName name="momen">'[3]ANEXO 4.9 ACCSXCONTRATO'!#REF!</definedName>
    <definedName name="nombre" localSheetId="8">'[3]ANEXO 3 PROG.PPTARIOS'!#REF!</definedName>
    <definedName name="nombre">'[3]ANEXO 3 PROG.PPTARIOS'!#REF!</definedName>
    <definedName name="nuevos" localSheetId="8">'[2]ANEXO 4.9 ACCSXCONTRATO'!#REF!</definedName>
    <definedName name="nuevos">'[2]ANEXO 4.9 ACCSXCONTRATO'!#REF!</definedName>
    <definedName name="PERIODO" localSheetId="0">'[4]EVALUACION DEL GASTO'!$L$6</definedName>
    <definedName name="PERIODO">'[5]EVALUACION DEL GASTO'!$L$6</definedName>
    <definedName name="presup" localSheetId="8">'[2]ANEXO 3 PROG.PPTARIOS'!#REF!</definedName>
    <definedName name="presup">'[2]ANEXO 3 PROG.PPTARIOS'!#REF!</definedName>
    <definedName name="prog" localSheetId="8">'[2]ANEXO 3 PROG.PPTARIOS'!#REF!</definedName>
    <definedName name="prog">'[2]ANEXO 3 PROG.PPTARIOS'!#REF!</definedName>
    <definedName name="PROGRAMA" localSheetId="8">'[2]ANEXO 3 PROG.PPTARIOS'!#REF!</definedName>
    <definedName name="PROGRAMA">'[2]ANEXO 3 PROG.PPTARIOS'!#REF!</definedName>
    <definedName name="PROY" localSheetId="8">'[2]ANEXO 4.9 ACCSXCONTRATO'!#REF!</definedName>
    <definedName name="PROY">'[2]ANEXO 4.9 ACCSXCONTRATO'!#REF!</definedName>
    <definedName name="RES">'[1]CUADRO 3'!$A$4</definedName>
    <definedName name="_xlnm.Print_Titles" localSheetId="10">'4.10ISR Nuevo(P)'!$1:$9</definedName>
    <definedName name="_xlnm.Print_Titles" localSheetId="11">'4.11ISR Nuevo(NI)'!$1:$9</definedName>
    <definedName name="_xlnm.Print_Titles" localSheetId="12">'4.12ISR Economias(T)'!$1:$9</definedName>
    <definedName name="_xlnm.Print_Titles" localSheetId="13">'4.13INGESTION Nuevo(T)'!$1:$9</definedName>
    <definedName name="_xlnm.Print_Titles" localSheetId="14">'4.14INGESTION Nuevo(P)'!$1:$9</definedName>
    <definedName name="_xlnm.Print_Titles" localSheetId="15">'4.15INGESTION Nuevo(NI)'!$1:$9</definedName>
    <definedName name="_xlnm.Print_Titles" localSheetId="16">'4.16INGESTION Nuevo(CANCELADO)'!$1:$9</definedName>
    <definedName name="_xlnm.Print_Titles" localSheetId="18">'4.18INGESTION Economias(NI)'!$1:$9</definedName>
    <definedName name="_xlnm.Print_Titles" localSheetId="19">'4.19FIV Nuevo(P)'!$1:$9</definedName>
    <definedName name="_xlnm.Print_Titles" localSheetId="1">'4.1PAR Nuevo(T)'!$1:$9</definedName>
    <definedName name="_xlnm.Print_Titles" localSheetId="20">'4.20FIV Nuevo(NI)INT'!$1:$9</definedName>
    <definedName name="_xlnm.Print_Titles" localSheetId="21">'4.21FIV Economias(T)'!$1:$9</definedName>
    <definedName name="_xlnm.Print_Titles" localSheetId="22">'4.22FIV Economias(P)'!$1:$9</definedName>
    <definedName name="_xlnm.Print_Titles" localSheetId="23">'4.23FIV Economias(NI)'!$1:$9</definedName>
    <definedName name="_xlnm.Print_Titles" localSheetId="24">'4.24FIV Economias(NI)INT'!$1:$9</definedName>
    <definedName name="_xlnm.Print_Titles" localSheetId="25">'4.25FIII Nuevo(T)'!$1:$9</definedName>
    <definedName name="_xlnm.Print_Titles" localSheetId="26">'4.26FIII Nuevo(P)'!$1:$9</definedName>
    <definedName name="_xlnm.Print_Titles" localSheetId="27">'4.27FIII Nuevo(NI)'!$1:$9</definedName>
    <definedName name="_xlnm.Print_Titles" localSheetId="28">'4.28FIII Nuevo(NI)INT'!$1:$9</definedName>
    <definedName name="_xlnm.Print_Titles" localSheetId="29">'4.29ADEPAR Economias(T)'!$1:$9</definedName>
    <definedName name="_xlnm.Print_Titles" localSheetId="2">'4.2PAR Nuevo(P)'!$1:$9</definedName>
    <definedName name="_xlnm.Print_Titles" localSheetId="3">'4.3PAR Nuevo(NI)'!$1:$9</definedName>
    <definedName name="_xlnm.Print_Titles" localSheetId="4">'4.4PAR Nuevo(CANCELADO)'!$1:$9</definedName>
    <definedName name="_xlnm.Print_Titles" localSheetId="5">'4.5PAR Economias(T)'!$1:$9</definedName>
    <definedName name="_xlnm.Print_Titles" localSheetId="6">'4.6PAR Economias(P)'!$1:$9</definedName>
    <definedName name="_xlnm.Print_Titles" localSheetId="7">'4.7PAR Adefas(T)'!$1:$9</definedName>
    <definedName name="_xlnm.Print_Titles" localSheetId="8">'4.8-APAR Adefas(P)'!$1:$9</definedName>
    <definedName name="_xlnm.Print_Titles" localSheetId="9">'4.9ISR Nuevo(T)'!$1:$9</definedName>
    <definedName name="_xlnm.Print_Titles" localSheetId="17">'4.I7INGESTION Economias(T)'!$1:$9</definedName>
    <definedName name="TRIM">'[2]ANEXO 2'!$A$134</definedName>
    <definedName name="TRIMANTERIOR" localSheetId="8">#REF!</definedName>
    <definedName name="TRIMANTERIOR" localSheetId="0">'[1]CUADRO 3'!$A$6</definedName>
    <definedName name="TRIMANTERIOR">#REF!</definedName>
    <definedName name="TRIMESTRE" localSheetId="8">#REF!</definedName>
    <definedName name="TRIMESTRE" localSheetId="0">'[1]CUADRO 3'!$A$4</definedName>
    <definedName name="TRIMESTRE">#REF!</definedName>
    <definedName name="TRMS">'[1]CUADRO 3'!$A$4</definedName>
  </definedNames>
  <calcPr calcId="171027"/>
</workbook>
</file>

<file path=xl/calcChain.xml><?xml version="1.0" encoding="utf-8"?>
<calcChain xmlns="http://schemas.openxmlformats.org/spreadsheetml/2006/main">
  <c r="G30" i="108" l="1"/>
  <c r="G27" i="108"/>
  <c r="G22" i="108"/>
  <c r="G19" i="108"/>
  <c r="G16" i="108"/>
  <c r="G12" i="108"/>
  <c r="A54" i="44" l="1"/>
  <c r="T53" i="44"/>
  <c r="R53" i="44"/>
  <c r="Q53" i="44"/>
  <c r="P53" i="44"/>
  <c r="O53" i="44"/>
  <c r="N53" i="44"/>
  <c r="M53" i="44"/>
  <c r="L53" i="44"/>
  <c r="S52" i="44"/>
  <c r="T50" i="44"/>
  <c r="R50" i="44"/>
  <c r="Q50" i="44"/>
  <c r="P50" i="44"/>
  <c r="O50" i="44"/>
  <c r="N50" i="44"/>
  <c r="M50" i="44"/>
  <c r="L50" i="44"/>
  <c r="S49" i="44"/>
  <c r="S48" i="44"/>
  <c r="S47" i="44"/>
  <c r="S46" i="44"/>
  <c r="T44" i="44"/>
  <c r="R44" i="44"/>
  <c r="Q44" i="44"/>
  <c r="S44" i="44" s="1"/>
  <c r="P44" i="44"/>
  <c r="O44" i="44"/>
  <c r="N44" i="44"/>
  <c r="M44" i="44"/>
  <c r="L44" i="44"/>
  <c r="S43" i="44"/>
  <c r="S42" i="44"/>
  <c r="S41" i="44"/>
  <c r="S40" i="44"/>
  <c r="S39" i="44"/>
  <c r="S38" i="44"/>
  <c r="S37" i="44"/>
  <c r="S36" i="44"/>
  <c r="S35" i="44"/>
  <c r="S34" i="44"/>
  <c r="S33" i="44"/>
  <c r="S32" i="44"/>
  <c r="T30" i="44"/>
  <c r="R30" i="44"/>
  <c r="Q30" i="44"/>
  <c r="P30" i="44"/>
  <c r="O30" i="44"/>
  <c r="N30" i="44"/>
  <c r="M30" i="44"/>
  <c r="L30" i="44"/>
  <c r="S29" i="44"/>
  <c r="T27" i="44"/>
  <c r="R27" i="44"/>
  <c r="Q27" i="44"/>
  <c r="S27" i="44" s="1"/>
  <c r="P27" i="44"/>
  <c r="O27" i="44"/>
  <c r="N27" i="44"/>
  <c r="M27" i="44"/>
  <c r="L27" i="44"/>
  <c r="S26" i="44"/>
  <c r="S25" i="44"/>
  <c r="S24" i="44"/>
  <c r="S23" i="44"/>
  <c r="T21" i="44"/>
  <c r="R21" i="44"/>
  <c r="Q21" i="44"/>
  <c r="S21" i="44" s="1"/>
  <c r="P21" i="44"/>
  <c r="O21" i="44"/>
  <c r="N21" i="44"/>
  <c r="M21" i="44"/>
  <c r="L21" i="44"/>
  <c r="S20" i="44"/>
  <c r="T18" i="44"/>
  <c r="R18" i="44"/>
  <c r="Q18" i="44"/>
  <c r="S18" i="44" s="1"/>
  <c r="P18" i="44"/>
  <c r="O18" i="44"/>
  <c r="N18" i="44"/>
  <c r="M18" i="44"/>
  <c r="L18" i="44"/>
  <c r="S17" i="44"/>
  <c r="S16" i="44"/>
  <c r="T14" i="44"/>
  <c r="R14" i="44"/>
  <c r="Q14" i="44"/>
  <c r="S14" i="44" s="1"/>
  <c r="P14" i="44"/>
  <c r="O14" i="44"/>
  <c r="N14" i="44"/>
  <c r="M14" i="44"/>
  <c r="L14" i="44"/>
  <c r="S13" i="44"/>
  <c r="S12" i="44"/>
  <c r="S11" i="44"/>
  <c r="A112" i="45"/>
  <c r="T111" i="45"/>
  <c r="R111" i="45"/>
  <c r="Q111" i="45"/>
  <c r="S111" i="45" s="1"/>
  <c r="P111" i="45"/>
  <c r="O111" i="45"/>
  <c r="N111" i="45"/>
  <c r="M111" i="45"/>
  <c r="L111" i="45"/>
  <c r="S110" i="45"/>
  <c r="S109" i="45"/>
  <c r="T107" i="45"/>
  <c r="R107" i="45"/>
  <c r="Q107" i="45"/>
  <c r="S107" i="45" s="1"/>
  <c r="P107" i="45"/>
  <c r="O107" i="45"/>
  <c r="N107" i="45"/>
  <c r="M107" i="45"/>
  <c r="L107" i="45"/>
  <c r="S106" i="45"/>
  <c r="S105" i="45"/>
  <c r="S104" i="45"/>
  <c r="S103" i="45"/>
  <c r="S102" i="45"/>
  <c r="S101" i="45"/>
  <c r="S100" i="45"/>
  <c r="S99" i="45"/>
  <c r="S98" i="45"/>
  <c r="S97" i="45"/>
  <c r="T95" i="45"/>
  <c r="R95" i="45"/>
  <c r="Q95" i="45"/>
  <c r="S95" i="45" s="1"/>
  <c r="P95" i="45"/>
  <c r="O95" i="45"/>
  <c r="N95" i="45"/>
  <c r="M95" i="45"/>
  <c r="L95" i="45"/>
  <c r="S94" i="45"/>
  <c r="S93" i="45"/>
  <c r="S92" i="45"/>
  <c r="S91" i="45"/>
  <c r="S90" i="45"/>
  <c r="S89" i="45"/>
  <c r="S88" i="45"/>
  <c r="S87" i="45"/>
  <c r="S86" i="45"/>
  <c r="S85" i="45"/>
  <c r="S84" i="45"/>
  <c r="S83" i="45"/>
  <c r="S82" i="45"/>
  <c r="S81" i="45"/>
  <c r="S80" i="45"/>
  <c r="S79" i="45"/>
  <c r="S78" i="45"/>
  <c r="S77" i="45"/>
  <c r="S76" i="45"/>
  <c r="S75" i="45"/>
  <c r="S74" i="45"/>
  <c r="S73" i="45"/>
  <c r="S72" i="45"/>
  <c r="S71" i="45"/>
  <c r="S70" i="45"/>
  <c r="S69" i="45"/>
  <c r="S68" i="45"/>
  <c r="S67" i="45"/>
  <c r="S66" i="45"/>
  <c r="S65" i="45"/>
  <c r="S64" i="45"/>
  <c r="T62" i="45"/>
  <c r="R62" i="45"/>
  <c r="Q62" i="45"/>
  <c r="S62" i="45" s="1"/>
  <c r="P62" i="45"/>
  <c r="O62" i="45"/>
  <c r="N62" i="45"/>
  <c r="M62" i="45"/>
  <c r="L62" i="45"/>
  <c r="S61" i="45"/>
  <c r="S60" i="45"/>
  <c r="S59" i="45"/>
  <c r="S58" i="45"/>
  <c r="T56" i="45"/>
  <c r="R56" i="45"/>
  <c r="Q56" i="45"/>
  <c r="S56" i="45" s="1"/>
  <c r="P56" i="45"/>
  <c r="O56" i="45"/>
  <c r="N56" i="45"/>
  <c r="M56" i="45"/>
  <c r="L56" i="45"/>
  <c r="S55" i="45"/>
  <c r="S54" i="45"/>
  <c r="T52" i="45"/>
  <c r="R52" i="45"/>
  <c r="Q52" i="45"/>
  <c r="S52" i="45" s="1"/>
  <c r="P52" i="45"/>
  <c r="O52" i="45"/>
  <c r="N52" i="45"/>
  <c r="M52" i="45"/>
  <c r="L52" i="45"/>
  <c r="S51" i="45"/>
  <c r="S50" i="45"/>
  <c r="S49" i="45"/>
  <c r="T47" i="45"/>
  <c r="R47" i="45"/>
  <c r="Q47" i="45"/>
  <c r="S47" i="45" s="1"/>
  <c r="P47" i="45"/>
  <c r="O47" i="45"/>
  <c r="N47" i="45"/>
  <c r="M47" i="45"/>
  <c r="L47" i="45"/>
  <c r="S46" i="45"/>
  <c r="T44" i="45"/>
  <c r="S44" i="45"/>
  <c r="R44" i="45"/>
  <c r="Q44" i="45"/>
  <c r="P44" i="45"/>
  <c r="O44" i="45"/>
  <c r="N44" i="45"/>
  <c r="M44" i="45"/>
  <c r="L44" i="45"/>
  <c r="S43" i="45"/>
  <c r="S42" i="45"/>
  <c r="S41" i="45"/>
  <c r="T39" i="45"/>
  <c r="R39" i="45"/>
  <c r="Q39" i="45"/>
  <c r="S39" i="45" s="1"/>
  <c r="P39" i="45"/>
  <c r="O39" i="45"/>
  <c r="N39" i="45"/>
  <c r="M39" i="45"/>
  <c r="L39" i="45"/>
  <c r="S38" i="45"/>
  <c r="S37" i="45"/>
  <c r="S36" i="45"/>
  <c r="S35" i="45"/>
  <c r="T33" i="45"/>
  <c r="R33" i="45"/>
  <c r="Q33" i="45"/>
  <c r="P33" i="45"/>
  <c r="P112" i="45" s="1"/>
  <c r="O33" i="45"/>
  <c r="N33" i="45"/>
  <c r="M33" i="45"/>
  <c r="M112" i="45" s="1"/>
  <c r="L33" i="45"/>
  <c r="S32" i="45"/>
  <c r="S31" i="45"/>
  <c r="S30" i="45"/>
  <c r="S29" i="45"/>
  <c r="S28" i="45"/>
  <c r="S27" i="45"/>
  <c r="S26" i="45"/>
  <c r="S25" i="45"/>
  <c r="S24" i="45"/>
  <c r="S23" i="45"/>
  <c r="S22" i="45"/>
  <c r="S21" i="45"/>
  <c r="S20" i="45"/>
  <c r="S19" i="45"/>
  <c r="S18" i="45"/>
  <c r="S17" i="45"/>
  <c r="S16" i="45"/>
  <c r="S15" i="45"/>
  <c r="S14" i="45"/>
  <c r="S13" i="45"/>
  <c r="S12" i="45"/>
  <c r="S11" i="45"/>
  <c r="N126" i="46"/>
  <c r="A126" i="46"/>
  <c r="T125" i="46"/>
  <c r="R125" i="46"/>
  <c r="R126" i="46" s="1"/>
  <c r="Q125" i="46"/>
  <c r="Q126" i="46" s="1"/>
  <c r="P125" i="46"/>
  <c r="P126" i="46" s="1"/>
  <c r="O125" i="46"/>
  <c r="O126" i="46" s="1"/>
  <c r="N125" i="46"/>
  <c r="M125" i="46"/>
  <c r="M126" i="46" s="1"/>
  <c r="L125" i="46"/>
  <c r="L126" i="46" s="1"/>
  <c r="S124" i="46"/>
  <c r="A122" i="46"/>
  <c r="T121" i="46"/>
  <c r="R121" i="46"/>
  <c r="Q121" i="46"/>
  <c r="S121" i="46" s="1"/>
  <c r="P121" i="46"/>
  <c r="O121" i="46"/>
  <c r="N121" i="46"/>
  <c r="M121" i="46"/>
  <c r="M122" i="46" s="1"/>
  <c r="L121" i="46"/>
  <c r="S120" i="46"/>
  <c r="T119" i="46"/>
  <c r="R119" i="46"/>
  <c r="Q119" i="46"/>
  <c r="P119" i="46"/>
  <c r="P122" i="46" s="1"/>
  <c r="O119" i="46"/>
  <c r="N119" i="46"/>
  <c r="N122" i="46" s="1"/>
  <c r="M119" i="46"/>
  <c r="L119" i="46"/>
  <c r="L122" i="46" s="1"/>
  <c r="S118" i="46"/>
  <c r="S117" i="46"/>
  <c r="R115" i="46"/>
  <c r="A115" i="46"/>
  <c r="T114" i="46"/>
  <c r="R114" i="46"/>
  <c r="Q114" i="46"/>
  <c r="Q115" i="46" s="1"/>
  <c r="P114" i="46"/>
  <c r="P115" i="46" s="1"/>
  <c r="O114" i="46"/>
  <c r="O115" i="46" s="1"/>
  <c r="N114" i="46"/>
  <c r="N115" i="46" s="1"/>
  <c r="M114" i="46"/>
  <c r="M115" i="46" s="1"/>
  <c r="L114" i="46"/>
  <c r="L115" i="46" s="1"/>
  <c r="S113" i="46"/>
  <c r="A111" i="46"/>
  <c r="T110" i="46"/>
  <c r="R110" i="46"/>
  <c r="R111" i="46" s="1"/>
  <c r="Q110" i="46"/>
  <c r="Q111" i="46" s="1"/>
  <c r="P110" i="46"/>
  <c r="P111" i="46" s="1"/>
  <c r="O110" i="46"/>
  <c r="O111" i="46" s="1"/>
  <c r="N110" i="46"/>
  <c r="N111" i="46" s="1"/>
  <c r="M110" i="46"/>
  <c r="M111" i="46" s="1"/>
  <c r="L110" i="46"/>
  <c r="L111" i="46" s="1"/>
  <c r="S109" i="46"/>
  <c r="S108" i="46"/>
  <c r="S107" i="46"/>
  <c r="S106" i="46"/>
  <c r="S105" i="46"/>
  <c r="S104" i="46"/>
  <c r="A102" i="46"/>
  <c r="T101" i="46"/>
  <c r="R101" i="46"/>
  <c r="Q101" i="46"/>
  <c r="P101" i="46"/>
  <c r="O101" i="46"/>
  <c r="N101" i="46"/>
  <c r="M101" i="46"/>
  <c r="S101" i="46" s="1"/>
  <c r="L101" i="46"/>
  <c r="S100" i="46"/>
  <c r="T99" i="46"/>
  <c r="R99" i="46"/>
  <c r="R102" i="46" s="1"/>
  <c r="Q99" i="46"/>
  <c r="Q102" i="46" s="1"/>
  <c r="P99" i="46"/>
  <c r="P102" i="46" s="1"/>
  <c r="O99" i="46"/>
  <c r="O102" i="46" s="1"/>
  <c r="N99" i="46"/>
  <c r="N102" i="46" s="1"/>
  <c r="M99" i="46"/>
  <c r="L99" i="46"/>
  <c r="L102" i="46" s="1"/>
  <c r="S98" i="46"/>
  <c r="S97" i="46"/>
  <c r="A95" i="46"/>
  <c r="T94" i="46"/>
  <c r="R94" i="46"/>
  <c r="Q94" i="46"/>
  <c r="S94" i="46" s="1"/>
  <c r="P94" i="46"/>
  <c r="O94" i="46"/>
  <c r="N94" i="46"/>
  <c r="M94" i="46"/>
  <c r="L94" i="46"/>
  <c r="S93" i="46"/>
  <c r="S92" i="46"/>
  <c r="S91" i="46"/>
  <c r="S90" i="46"/>
  <c r="S89" i="46"/>
  <c r="S88" i="46"/>
  <c r="S87" i="46"/>
  <c r="T86" i="46"/>
  <c r="R86" i="46"/>
  <c r="R95" i="46" s="1"/>
  <c r="Q86" i="46"/>
  <c r="Q95" i="46" s="1"/>
  <c r="P86" i="46"/>
  <c r="P95" i="46" s="1"/>
  <c r="O86" i="46"/>
  <c r="O95" i="46" s="1"/>
  <c r="N86" i="46"/>
  <c r="N95" i="46" s="1"/>
  <c r="M86" i="46"/>
  <c r="M95" i="46" s="1"/>
  <c r="L86" i="46"/>
  <c r="L95" i="46" s="1"/>
  <c r="S85" i="46"/>
  <c r="A83" i="46"/>
  <c r="T82" i="46"/>
  <c r="R82" i="46"/>
  <c r="Q82" i="46"/>
  <c r="S82" i="46" s="1"/>
  <c r="P82" i="46"/>
  <c r="O82" i="46"/>
  <c r="N82" i="46"/>
  <c r="M82" i="46"/>
  <c r="L82" i="46"/>
  <c r="S81" i="46"/>
  <c r="S80" i="46"/>
  <c r="S79" i="46"/>
  <c r="S78" i="46"/>
  <c r="S77" i="46"/>
  <c r="S76" i="46"/>
  <c r="T75" i="46"/>
  <c r="R75" i="46"/>
  <c r="R83" i="46" s="1"/>
  <c r="Q75" i="46"/>
  <c r="Q83" i="46" s="1"/>
  <c r="P75" i="46"/>
  <c r="P83" i="46" s="1"/>
  <c r="O75" i="46"/>
  <c r="O83" i="46" s="1"/>
  <c r="N75" i="46"/>
  <c r="N83" i="46" s="1"/>
  <c r="M75" i="46"/>
  <c r="M83" i="46" s="1"/>
  <c r="L75" i="46"/>
  <c r="L83" i="46" s="1"/>
  <c r="S74" i="46"/>
  <c r="S73" i="46"/>
  <c r="S72" i="46"/>
  <c r="S71" i="46"/>
  <c r="S70" i="46"/>
  <c r="A68" i="46"/>
  <c r="T67" i="46"/>
  <c r="R67" i="46"/>
  <c r="Q67" i="46"/>
  <c r="S67" i="46" s="1"/>
  <c r="P67" i="46"/>
  <c r="O67" i="46"/>
  <c r="N67" i="46"/>
  <c r="M67" i="46"/>
  <c r="L67" i="46"/>
  <c r="S66" i="46"/>
  <c r="S65" i="46"/>
  <c r="S64" i="46"/>
  <c r="S63" i="46"/>
  <c r="S62" i="46"/>
  <c r="S61" i="46"/>
  <c r="S60" i="46"/>
  <c r="S59" i="46"/>
  <c r="S58" i="46"/>
  <c r="S57" i="46"/>
  <c r="S56" i="46"/>
  <c r="S55" i="46"/>
  <c r="S54" i="46"/>
  <c r="T53" i="46"/>
  <c r="R53" i="46"/>
  <c r="R68" i="46" s="1"/>
  <c r="Q53" i="46"/>
  <c r="P53" i="46"/>
  <c r="O53" i="46"/>
  <c r="O68" i="46" s="1"/>
  <c r="N53" i="46"/>
  <c r="N68" i="46" s="1"/>
  <c r="M53" i="46"/>
  <c r="M68" i="46" s="1"/>
  <c r="L53" i="46"/>
  <c r="L68" i="46" s="1"/>
  <c r="S52" i="46"/>
  <c r="S51" i="46"/>
  <c r="S50" i="46"/>
  <c r="S49" i="46"/>
  <c r="S48" i="46"/>
  <c r="S47" i="46"/>
  <c r="S46" i="46"/>
  <c r="S45" i="46"/>
  <c r="S44" i="46"/>
  <c r="S43" i="46"/>
  <c r="S42" i="46"/>
  <c r="S41" i="46"/>
  <c r="S40" i="46"/>
  <c r="S39" i="46"/>
  <c r="S38" i="46"/>
  <c r="S37" i="46"/>
  <c r="S36" i="46"/>
  <c r="S35" i="46"/>
  <c r="S34" i="46"/>
  <c r="S33" i="46"/>
  <c r="S32" i="46"/>
  <c r="S31" i="46"/>
  <c r="S30" i="46"/>
  <c r="S29" i="46"/>
  <c r="S28" i="46"/>
  <c r="S27" i="46"/>
  <c r="A25" i="46"/>
  <c r="A127" i="46" s="1"/>
  <c r="T24" i="46"/>
  <c r="R24" i="46"/>
  <c r="Q24" i="46"/>
  <c r="S24" i="46" s="1"/>
  <c r="P24" i="46"/>
  <c r="O24" i="46"/>
  <c r="N24" i="46"/>
  <c r="M24" i="46"/>
  <c r="L24" i="46"/>
  <c r="S23" i="46"/>
  <c r="T22" i="46"/>
  <c r="R22" i="46"/>
  <c r="R25" i="46" s="1"/>
  <c r="Q22" i="46"/>
  <c r="P22" i="46"/>
  <c r="P25" i="46" s="1"/>
  <c r="O22" i="46"/>
  <c r="O25" i="46" s="1"/>
  <c r="N22" i="46"/>
  <c r="N25" i="46" s="1"/>
  <c r="M22" i="46"/>
  <c r="M25" i="46" s="1"/>
  <c r="L22" i="46"/>
  <c r="L25" i="46" s="1"/>
  <c r="S21" i="46"/>
  <c r="S20" i="46"/>
  <c r="S19" i="46"/>
  <c r="S18" i="46"/>
  <c r="S17" i="46"/>
  <c r="S16" i="46"/>
  <c r="S15" i="46"/>
  <c r="S14" i="46"/>
  <c r="S13" i="46"/>
  <c r="S12" i="46"/>
  <c r="S11" i="46"/>
  <c r="A13" i="115"/>
  <c r="T12" i="115"/>
  <c r="R12" i="115"/>
  <c r="R13" i="115" s="1"/>
  <c r="Q12" i="115"/>
  <c r="Q13" i="115" s="1"/>
  <c r="P12" i="115"/>
  <c r="P13" i="115" s="1"/>
  <c r="O12" i="115"/>
  <c r="O13" i="115" s="1"/>
  <c r="N12" i="115"/>
  <c r="N13" i="115" s="1"/>
  <c r="M12" i="115"/>
  <c r="M13" i="115" s="1"/>
  <c r="L12" i="115"/>
  <c r="L13" i="115" s="1"/>
  <c r="S11" i="115"/>
  <c r="N13" i="114"/>
  <c r="A13" i="114"/>
  <c r="T12" i="114"/>
  <c r="R12" i="114"/>
  <c r="R13" i="114" s="1"/>
  <c r="Q12" i="114"/>
  <c r="Q13" i="114" s="1"/>
  <c r="P12" i="114"/>
  <c r="P13" i="114" s="1"/>
  <c r="O12" i="114"/>
  <c r="O13" i="114" s="1"/>
  <c r="N12" i="114"/>
  <c r="M12" i="114"/>
  <c r="M13" i="114" s="1"/>
  <c r="L12" i="114"/>
  <c r="L13" i="114" s="1"/>
  <c r="S11" i="114"/>
  <c r="A15" i="113"/>
  <c r="T14" i="113"/>
  <c r="R14" i="113"/>
  <c r="R15" i="113" s="1"/>
  <c r="Q14" i="113"/>
  <c r="Q15" i="113" s="1"/>
  <c r="P14" i="113"/>
  <c r="P15" i="113" s="1"/>
  <c r="O14" i="113"/>
  <c r="O15" i="113" s="1"/>
  <c r="N14" i="113"/>
  <c r="N15" i="113" s="1"/>
  <c r="M14" i="113"/>
  <c r="M15" i="113" s="1"/>
  <c r="L14" i="113"/>
  <c r="L15" i="113" s="1"/>
  <c r="S13" i="113"/>
  <c r="S12" i="113"/>
  <c r="S11" i="113"/>
  <c r="R13" i="52"/>
  <c r="A13" i="52"/>
  <c r="T12" i="52"/>
  <c r="R12" i="52"/>
  <c r="Q12" i="52"/>
  <c r="S12" i="52" s="1"/>
  <c r="P12" i="52"/>
  <c r="P13" i="52" s="1"/>
  <c r="O12" i="52"/>
  <c r="O13" i="52" s="1"/>
  <c r="N12" i="52"/>
  <c r="N13" i="52" s="1"/>
  <c r="M12" i="52"/>
  <c r="M13" i="52" s="1"/>
  <c r="L12" i="52"/>
  <c r="L13" i="52" s="1"/>
  <c r="S11" i="52"/>
  <c r="Q13" i="52" l="1"/>
  <c r="S22" i="46"/>
  <c r="Q122" i="46"/>
  <c r="L112" i="45"/>
  <c r="S75" i="46"/>
  <c r="R122" i="46"/>
  <c r="O112" i="45"/>
  <c r="P68" i="46"/>
  <c r="P127" i="46" s="1"/>
  <c r="S53" i="44"/>
  <c r="S53" i="46"/>
  <c r="Q112" i="45"/>
  <c r="R112" i="45"/>
  <c r="N112" i="45"/>
  <c r="O122" i="46"/>
  <c r="O127" i="46" s="1"/>
  <c r="R54" i="44"/>
  <c r="L54" i="44"/>
  <c r="O54" i="44"/>
  <c r="S30" i="44"/>
  <c r="P54" i="44"/>
  <c r="M54" i="44"/>
  <c r="S50" i="44"/>
  <c r="Q54" i="44"/>
  <c r="N54" i="44"/>
  <c r="S33" i="45"/>
  <c r="L127" i="46"/>
  <c r="N127" i="46"/>
  <c r="R127" i="46"/>
  <c r="Q25" i="46"/>
  <c r="S86" i="46"/>
  <c r="Q68" i="46"/>
  <c r="M102" i="46"/>
  <c r="M127" i="46" s="1"/>
  <c r="S119" i="46"/>
  <c r="S99" i="46"/>
  <c r="S110" i="46"/>
  <c r="S125" i="46"/>
  <c r="S114" i="46"/>
  <c r="S12" i="115"/>
  <c r="S12" i="114"/>
  <c r="S14" i="113"/>
  <c r="A22" i="70"/>
  <c r="T21" i="70"/>
  <c r="R21" i="70"/>
  <c r="Q21" i="70"/>
  <c r="S21" i="70" s="1"/>
  <c r="P21" i="70"/>
  <c r="O21" i="70"/>
  <c r="N21" i="70"/>
  <c r="M21" i="70"/>
  <c r="L21" i="70"/>
  <c r="S20" i="70"/>
  <c r="S19" i="70"/>
  <c r="T17" i="70"/>
  <c r="R17" i="70"/>
  <c r="R22" i="70" s="1"/>
  <c r="Q17" i="70"/>
  <c r="P17" i="70"/>
  <c r="O17" i="70"/>
  <c r="N17" i="70"/>
  <c r="M17" i="70"/>
  <c r="L17" i="70"/>
  <c r="S16" i="70"/>
  <c r="S15" i="70"/>
  <c r="S14" i="70"/>
  <c r="T12" i="70"/>
  <c r="R12" i="70"/>
  <c r="Q12" i="70"/>
  <c r="P12" i="70"/>
  <c r="O12" i="70"/>
  <c r="N12" i="70"/>
  <c r="N22" i="70" s="1"/>
  <c r="M12" i="70"/>
  <c r="L12" i="70"/>
  <c r="L22" i="70" s="1"/>
  <c r="S11" i="70"/>
  <c r="A17" i="71"/>
  <c r="T16" i="71"/>
  <c r="R16" i="71"/>
  <c r="Q16" i="71"/>
  <c r="S16" i="71" s="1"/>
  <c r="P16" i="71"/>
  <c r="O16" i="71"/>
  <c r="N16" i="71"/>
  <c r="M16" i="71"/>
  <c r="L16" i="71"/>
  <c r="S15" i="71"/>
  <c r="S14" i="71"/>
  <c r="T12" i="71"/>
  <c r="R12" i="71"/>
  <c r="R17" i="71" s="1"/>
  <c r="Q12" i="71"/>
  <c r="S12" i="71" s="1"/>
  <c r="P12" i="71"/>
  <c r="P17" i="71" s="1"/>
  <c r="O12" i="71"/>
  <c r="N12" i="71"/>
  <c r="N17" i="71" s="1"/>
  <c r="M12" i="71"/>
  <c r="L12" i="71"/>
  <c r="L17" i="71" s="1"/>
  <c r="S11" i="71"/>
  <c r="A65" i="72"/>
  <c r="T64" i="72"/>
  <c r="R64" i="72"/>
  <c r="Q64" i="72"/>
  <c r="P64" i="72"/>
  <c r="O64" i="72"/>
  <c r="N64" i="72"/>
  <c r="M64" i="72"/>
  <c r="L64" i="72"/>
  <c r="S63" i="72"/>
  <c r="T61" i="72"/>
  <c r="R61" i="72"/>
  <c r="Q61" i="72"/>
  <c r="P61" i="72"/>
  <c r="O61" i="72"/>
  <c r="N61" i="72"/>
  <c r="M61" i="72"/>
  <c r="L61" i="72"/>
  <c r="S60" i="72"/>
  <c r="S59" i="72"/>
  <c r="T57" i="72"/>
  <c r="R57" i="72"/>
  <c r="Q57" i="72"/>
  <c r="P57" i="72"/>
  <c r="O57" i="72"/>
  <c r="N57" i="72"/>
  <c r="M57" i="72"/>
  <c r="L57" i="72"/>
  <c r="S56" i="72"/>
  <c r="S55" i="72"/>
  <c r="T53" i="72"/>
  <c r="R53" i="72"/>
  <c r="Q53" i="72"/>
  <c r="S53" i="72" s="1"/>
  <c r="P53" i="72"/>
  <c r="O53" i="72"/>
  <c r="N53" i="72"/>
  <c r="M53" i="72"/>
  <c r="L53" i="72"/>
  <c r="S52" i="72"/>
  <c r="S51" i="72"/>
  <c r="T49" i="72"/>
  <c r="R49" i="72"/>
  <c r="Q49" i="72"/>
  <c r="S49" i="72" s="1"/>
  <c r="P49" i="72"/>
  <c r="O49" i="72"/>
  <c r="N49" i="72"/>
  <c r="M49" i="72"/>
  <c r="L49" i="72"/>
  <c r="S48" i="72"/>
  <c r="T46" i="72"/>
  <c r="R46" i="72"/>
  <c r="Q46" i="72"/>
  <c r="S46" i="72" s="1"/>
  <c r="P46" i="72"/>
  <c r="O46" i="72"/>
  <c r="N46" i="72"/>
  <c r="M46" i="72"/>
  <c r="L46" i="72"/>
  <c r="S45" i="72"/>
  <c r="S44" i="72"/>
  <c r="S43" i="72"/>
  <c r="S42" i="72"/>
  <c r="S41" i="72"/>
  <c r="S40" i="72"/>
  <c r="T38" i="72"/>
  <c r="S38" i="72"/>
  <c r="R38" i="72"/>
  <c r="Q38" i="72"/>
  <c r="P38" i="72"/>
  <c r="O38" i="72"/>
  <c r="N38" i="72"/>
  <c r="M38" i="72"/>
  <c r="L38" i="72"/>
  <c r="S37" i="72"/>
  <c r="T35" i="72"/>
  <c r="R35" i="72"/>
  <c r="Q35" i="72"/>
  <c r="P35" i="72"/>
  <c r="O35" i="72"/>
  <c r="N35" i="72"/>
  <c r="M35" i="72"/>
  <c r="L35" i="72"/>
  <c r="S34" i="72"/>
  <c r="S33" i="72"/>
  <c r="S32" i="72"/>
  <c r="S31" i="72"/>
  <c r="T29" i="72"/>
  <c r="R29" i="72"/>
  <c r="Q29" i="72"/>
  <c r="S29" i="72" s="1"/>
  <c r="P29" i="72"/>
  <c r="O29" i="72"/>
  <c r="N29" i="72"/>
  <c r="M29" i="72"/>
  <c r="L29" i="72"/>
  <c r="S28" i="72"/>
  <c r="T26" i="72"/>
  <c r="R26" i="72"/>
  <c r="Q26" i="72"/>
  <c r="S26" i="72" s="1"/>
  <c r="P26" i="72"/>
  <c r="O26" i="72"/>
  <c r="N26" i="72"/>
  <c r="M26" i="72"/>
  <c r="L26" i="72"/>
  <c r="S25" i="72"/>
  <c r="T23" i="72"/>
  <c r="S23" i="72"/>
  <c r="R23" i="72"/>
  <c r="Q23" i="72"/>
  <c r="P23" i="72"/>
  <c r="O23" i="72"/>
  <c r="N23" i="72"/>
  <c r="M23" i="72"/>
  <c r="L23" i="72"/>
  <c r="S22" i="72"/>
  <c r="S21" i="72"/>
  <c r="T19" i="72"/>
  <c r="R19" i="72"/>
  <c r="Q19" i="72"/>
  <c r="P19" i="72"/>
  <c r="O19" i="72"/>
  <c r="N19" i="72"/>
  <c r="M19" i="72"/>
  <c r="L19" i="72"/>
  <c r="S18" i="72"/>
  <c r="T16" i="72"/>
  <c r="R16" i="72"/>
  <c r="Q16" i="72"/>
  <c r="S16" i="72" s="1"/>
  <c r="P16" i="72"/>
  <c r="O16" i="72"/>
  <c r="N16" i="72"/>
  <c r="M16" i="72"/>
  <c r="L16" i="72"/>
  <c r="S15" i="72"/>
  <c r="S14" i="72"/>
  <c r="T12" i="72"/>
  <c r="S12" i="72"/>
  <c r="R12" i="72"/>
  <c r="Q12" i="72"/>
  <c r="P12" i="72"/>
  <c r="O12" i="72"/>
  <c r="N12" i="72"/>
  <c r="N65" i="72" s="1"/>
  <c r="M12" i="72"/>
  <c r="L12" i="72"/>
  <c r="S11" i="72"/>
  <c r="A45" i="73"/>
  <c r="A46" i="73" s="1"/>
  <c r="T44" i="73"/>
  <c r="R44" i="73"/>
  <c r="Q44" i="73"/>
  <c r="P44" i="73"/>
  <c r="O44" i="73"/>
  <c r="N44" i="73"/>
  <c r="M44" i="73"/>
  <c r="M45" i="73" s="1"/>
  <c r="M46" i="73" s="1"/>
  <c r="L44" i="73"/>
  <c r="S43" i="73"/>
  <c r="S42" i="73"/>
  <c r="S41" i="73"/>
  <c r="T40" i="73"/>
  <c r="R40" i="73"/>
  <c r="R45" i="73" s="1"/>
  <c r="Q40" i="73"/>
  <c r="Q45" i="73" s="1"/>
  <c r="P40" i="73"/>
  <c r="P45" i="73" s="1"/>
  <c r="O40" i="73"/>
  <c r="N40" i="73"/>
  <c r="M40" i="73"/>
  <c r="L40" i="73"/>
  <c r="L45" i="73" s="1"/>
  <c r="S39" i="73"/>
  <c r="S38" i="73"/>
  <c r="S37" i="73"/>
  <c r="S36" i="73"/>
  <c r="T34" i="73"/>
  <c r="R34" i="73"/>
  <c r="Q34" i="73"/>
  <c r="P34" i="73"/>
  <c r="O34" i="73"/>
  <c r="N34" i="73"/>
  <c r="M34" i="73"/>
  <c r="L34" i="73"/>
  <c r="S33" i="73"/>
  <c r="T31" i="73"/>
  <c r="R31" i="73"/>
  <c r="Q31" i="73"/>
  <c r="P31" i="73"/>
  <c r="O31" i="73"/>
  <c r="N31" i="73"/>
  <c r="M31" i="73"/>
  <c r="L31" i="73"/>
  <c r="S30" i="73"/>
  <c r="S29" i="73"/>
  <c r="S28" i="73"/>
  <c r="T26" i="73"/>
  <c r="R26" i="73"/>
  <c r="Q26" i="73"/>
  <c r="S26" i="73" s="1"/>
  <c r="P26" i="73"/>
  <c r="O26" i="73"/>
  <c r="N26" i="73"/>
  <c r="M26" i="73"/>
  <c r="L26" i="73"/>
  <c r="S25" i="73"/>
  <c r="S24" i="73"/>
  <c r="T22" i="73"/>
  <c r="R22" i="73"/>
  <c r="Q22" i="73"/>
  <c r="S22" i="73" s="1"/>
  <c r="P22" i="73"/>
  <c r="O22" i="73"/>
  <c r="N22" i="73"/>
  <c r="M22" i="73"/>
  <c r="L22" i="73"/>
  <c r="S21" i="73"/>
  <c r="T19" i="73"/>
  <c r="R19" i="73"/>
  <c r="Q19" i="73"/>
  <c r="S19" i="73" s="1"/>
  <c r="P19" i="73"/>
  <c r="O19" i="73"/>
  <c r="N19" i="73"/>
  <c r="M19" i="73"/>
  <c r="L19" i="73"/>
  <c r="S18" i="73"/>
  <c r="S17" i="73"/>
  <c r="T15" i="73"/>
  <c r="R15" i="73"/>
  <c r="Q15" i="73"/>
  <c r="S15" i="73" s="1"/>
  <c r="P15" i="73"/>
  <c r="O15" i="73"/>
  <c r="N15" i="73"/>
  <c r="M15" i="73"/>
  <c r="L15" i="73"/>
  <c r="S14" i="73"/>
  <c r="T12" i="73"/>
  <c r="R12" i="73"/>
  <c r="Q12" i="73"/>
  <c r="P12" i="73"/>
  <c r="O12" i="73"/>
  <c r="N12" i="73"/>
  <c r="M12" i="73"/>
  <c r="L12" i="73"/>
  <c r="S11" i="73"/>
  <c r="L13" i="75"/>
  <c r="A13" i="75"/>
  <c r="T12" i="75"/>
  <c r="R12" i="75"/>
  <c r="R13" i="75" s="1"/>
  <c r="Q12" i="75"/>
  <c r="Q13" i="75" s="1"/>
  <c r="P12" i="75"/>
  <c r="P13" i="75" s="1"/>
  <c r="O12" i="75"/>
  <c r="O13" i="75" s="1"/>
  <c r="N12" i="75"/>
  <c r="N13" i="75" s="1"/>
  <c r="M12" i="75"/>
  <c r="M13" i="75" s="1"/>
  <c r="L12" i="75"/>
  <c r="S11" i="75"/>
  <c r="A65" i="76"/>
  <c r="T64" i="76"/>
  <c r="R64" i="76"/>
  <c r="Q64" i="76"/>
  <c r="S64" i="76" s="1"/>
  <c r="P64" i="76"/>
  <c r="O64" i="76"/>
  <c r="N64" i="76"/>
  <c r="M64" i="76"/>
  <c r="L64" i="76"/>
  <c r="S63" i="76"/>
  <c r="T61" i="76"/>
  <c r="R61" i="76"/>
  <c r="Q61" i="76"/>
  <c r="P61" i="76"/>
  <c r="O61" i="76"/>
  <c r="N61" i="76"/>
  <c r="M61" i="76"/>
  <c r="L61" i="76"/>
  <c r="S60" i="76"/>
  <c r="S59" i="76"/>
  <c r="S58" i="76"/>
  <c r="T56" i="76"/>
  <c r="R56" i="76"/>
  <c r="Q56" i="76"/>
  <c r="S56" i="76" s="1"/>
  <c r="P56" i="76"/>
  <c r="O56" i="76"/>
  <c r="N56" i="76"/>
  <c r="M56" i="76"/>
  <c r="L56" i="76"/>
  <c r="S55" i="76"/>
  <c r="T53" i="76"/>
  <c r="R53" i="76"/>
  <c r="Q53" i="76"/>
  <c r="P53" i="76"/>
  <c r="O53" i="76"/>
  <c r="N53" i="76"/>
  <c r="M53" i="76"/>
  <c r="L53" i="76"/>
  <c r="S52" i="76"/>
  <c r="T50" i="76"/>
  <c r="R50" i="76"/>
  <c r="Q50" i="76"/>
  <c r="S50" i="76" s="1"/>
  <c r="P50" i="76"/>
  <c r="O50" i="76"/>
  <c r="N50" i="76"/>
  <c r="M50" i="76"/>
  <c r="L50" i="76"/>
  <c r="S49" i="76"/>
  <c r="T47" i="76"/>
  <c r="R47" i="76"/>
  <c r="Q47" i="76"/>
  <c r="S47" i="76" s="1"/>
  <c r="P47" i="76"/>
  <c r="O47" i="76"/>
  <c r="N47" i="76"/>
  <c r="M47" i="76"/>
  <c r="L47" i="76"/>
  <c r="S46" i="76"/>
  <c r="S45" i="76"/>
  <c r="S44" i="76"/>
  <c r="S43" i="76"/>
  <c r="T41" i="76"/>
  <c r="R41" i="76"/>
  <c r="Q41" i="76"/>
  <c r="S41" i="76" s="1"/>
  <c r="P41" i="76"/>
  <c r="O41" i="76"/>
  <c r="N41" i="76"/>
  <c r="M41" i="76"/>
  <c r="L41" i="76"/>
  <c r="S40" i="76"/>
  <c r="T38" i="76"/>
  <c r="R38" i="76"/>
  <c r="Q38" i="76"/>
  <c r="P38" i="76"/>
  <c r="O38" i="76"/>
  <c r="N38" i="76"/>
  <c r="M38" i="76"/>
  <c r="L38" i="76"/>
  <c r="S37" i="76"/>
  <c r="S36" i="76"/>
  <c r="S35" i="76"/>
  <c r="S34" i="76"/>
  <c r="S33" i="76"/>
  <c r="T31" i="76"/>
  <c r="R31" i="76"/>
  <c r="Q31" i="76"/>
  <c r="S31" i="76" s="1"/>
  <c r="P31" i="76"/>
  <c r="O31" i="76"/>
  <c r="N31" i="76"/>
  <c r="M31" i="76"/>
  <c r="L31" i="76"/>
  <c r="S30" i="76"/>
  <c r="T28" i="76"/>
  <c r="R28" i="76"/>
  <c r="Q28" i="76"/>
  <c r="S28" i="76" s="1"/>
  <c r="P28" i="76"/>
  <c r="O28" i="76"/>
  <c r="N28" i="76"/>
  <c r="M28" i="76"/>
  <c r="L28" i="76"/>
  <c r="S27" i="76"/>
  <c r="T25" i="76"/>
  <c r="S25" i="76"/>
  <c r="R25" i="76"/>
  <c r="Q25" i="76"/>
  <c r="P25" i="76"/>
  <c r="O25" i="76"/>
  <c r="N25" i="76"/>
  <c r="M25" i="76"/>
  <c r="L25" i="76"/>
  <c r="S24" i="76"/>
  <c r="T22" i="76"/>
  <c r="R22" i="76"/>
  <c r="Q22" i="76"/>
  <c r="P22" i="76"/>
  <c r="O22" i="76"/>
  <c r="N22" i="76"/>
  <c r="M22" i="76"/>
  <c r="L22" i="76"/>
  <c r="S21" i="76"/>
  <c r="T19" i="76"/>
  <c r="R19" i="76"/>
  <c r="Q19" i="76"/>
  <c r="S19" i="76" s="1"/>
  <c r="P19" i="76"/>
  <c r="O19" i="76"/>
  <c r="N19" i="76"/>
  <c r="M19" i="76"/>
  <c r="L19" i="76"/>
  <c r="S18" i="76"/>
  <c r="S17" i="76"/>
  <c r="T15" i="76"/>
  <c r="R15" i="76"/>
  <c r="Q15" i="76"/>
  <c r="S15" i="76" s="1"/>
  <c r="P15" i="76"/>
  <c r="O15" i="76"/>
  <c r="N15" i="76"/>
  <c r="M15" i="76"/>
  <c r="L15" i="76"/>
  <c r="S14" i="76"/>
  <c r="T12" i="76"/>
  <c r="S12" i="76"/>
  <c r="R12" i="76"/>
  <c r="R65" i="76" s="1"/>
  <c r="Q12" i="76"/>
  <c r="P12" i="76"/>
  <c r="O12" i="76"/>
  <c r="N12" i="76"/>
  <c r="M12" i="76"/>
  <c r="L12" i="76"/>
  <c r="S11" i="76"/>
  <c r="A34" i="77"/>
  <c r="T33" i="77"/>
  <c r="R33" i="77"/>
  <c r="Q33" i="77"/>
  <c r="P33" i="77"/>
  <c r="O33" i="77"/>
  <c r="N33" i="77"/>
  <c r="M33" i="77"/>
  <c r="L33" i="77"/>
  <c r="S32" i="77"/>
  <c r="T30" i="77"/>
  <c r="R30" i="77"/>
  <c r="Q30" i="77"/>
  <c r="P30" i="77"/>
  <c r="O30" i="77"/>
  <c r="N30" i="77"/>
  <c r="M30" i="77"/>
  <c r="S30" i="77" s="1"/>
  <c r="L30" i="77"/>
  <c r="S29" i="77"/>
  <c r="T27" i="77"/>
  <c r="R27" i="77"/>
  <c r="Q27" i="77"/>
  <c r="S27" i="77" s="1"/>
  <c r="P27" i="77"/>
  <c r="O27" i="77"/>
  <c r="N27" i="77"/>
  <c r="M27" i="77"/>
  <c r="L27" i="77"/>
  <c r="S26" i="77"/>
  <c r="T24" i="77"/>
  <c r="R24" i="77"/>
  <c r="Q24" i="77"/>
  <c r="S24" i="77" s="1"/>
  <c r="P24" i="77"/>
  <c r="O24" i="77"/>
  <c r="N24" i="77"/>
  <c r="M24" i="77"/>
  <c r="L24" i="77"/>
  <c r="S23" i="77"/>
  <c r="T21" i="77"/>
  <c r="R21" i="77"/>
  <c r="Q21" i="77"/>
  <c r="S21" i="77" s="1"/>
  <c r="P21" i="77"/>
  <c r="O21" i="77"/>
  <c r="N21" i="77"/>
  <c r="M21" i="77"/>
  <c r="L21" i="77"/>
  <c r="S20" i="77"/>
  <c r="T18" i="77"/>
  <c r="S18" i="77"/>
  <c r="R18" i="77"/>
  <c r="Q18" i="77"/>
  <c r="P18" i="77"/>
  <c r="O18" i="77"/>
  <c r="N18" i="77"/>
  <c r="M18" i="77"/>
  <c r="L18" i="77"/>
  <c r="S17" i="77"/>
  <c r="T15" i="77"/>
  <c r="R15" i="77"/>
  <c r="Q15" i="77"/>
  <c r="S15" i="77" s="1"/>
  <c r="P15" i="77"/>
  <c r="O15" i="77"/>
  <c r="N15" i="77"/>
  <c r="M15" i="77"/>
  <c r="L15" i="77"/>
  <c r="S14" i="77"/>
  <c r="T12" i="77"/>
  <c r="R12" i="77"/>
  <c r="Q12" i="77"/>
  <c r="Q34" i="77" s="1"/>
  <c r="P12" i="77"/>
  <c r="O12" i="77"/>
  <c r="N12" i="77"/>
  <c r="M12" i="77"/>
  <c r="L12" i="77"/>
  <c r="L34" i="77" s="1"/>
  <c r="S11" i="77"/>
  <c r="A13" i="112"/>
  <c r="T12" i="112"/>
  <c r="R12" i="112"/>
  <c r="R13" i="112" s="1"/>
  <c r="Q12" i="112"/>
  <c r="Q13" i="112" s="1"/>
  <c r="P12" i="112"/>
  <c r="P13" i="112" s="1"/>
  <c r="O12" i="112"/>
  <c r="O13" i="112" s="1"/>
  <c r="N12" i="112"/>
  <c r="N13" i="112" s="1"/>
  <c r="M12" i="112"/>
  <c r="L12" i="112"/>
  <c r="L13" i="112" s="1"/>
  <c r="S11" i="112"/>
  <c r="A13" i="78"/>
  <c r="T12" i="78"/>
  <c r="R12" i="78"/>
  <c r="R13" i="78" s="1"/>
  <c r="Q12" i="78"/>
  <c r="Q13" i="78" s="1"/>
  <c r="P12" i="78"/>
  <c r="P13" i="78" s="1"/>
  <c r="O12" i="78"/>
  <c r="O13" i="78" s="1"/>
  <c r="N12" i="78"/>
  <c r="N13" i="78" s="1"/>
  <c r="M12" i="78"/>
  <c r="M13" i="78" s="1"/>
  <c r="L12" i="78"/>
  <c r="L13" i="78" s="1"/>
  <c r="S11" i="78"/>
  <c r="R13" i="79"/>
  <c r="A13" i="79"/>
  <c r="T12" i="79"/>
  <c r="R12" i="79"/>
  <c r="Q12" i="79"/>
  <c r="Q13" i="79" s="1"/>
  <c r="P12" i="79"/>
  <c r="P13" i="79" s="1"/>
  <c r="O12" i="79"/>
  <c r="O13" i="79" s="1"/>
  <c r="N12" i="79"/>
  <c r="N13" i="79" s="1"/>
  <c r="M12" i="79"/>
  <c r="S12" i="79" s="1"/>
  <c r="L12" i="79"/>
  <c r="L13" i="79" s="1"/>
  <c r="S11" i="79"/>
  <c r="A19" i="80"/>
  <c r="A20" i="80" s="1"/>
  <c r="T18" i="80"/>
  <c r="R18" i="80"/>
  <c r="Q18" i="80"/>
  <c r="S18" i="80" s="1"/>
  <c r="P18" i="80"/>
  <c r="O18" i="80"/>
  <c r="N18" i="80"/>
  <c r="M18" i="80"/>
  <c r="L18" i="80"/>
  <c r="S17" i="80"/>
  <c r="S16" i="80"/>
  <c r="S15" i="80"/>
  <c r="S14" i="80"/>
  <c r="T13" i="80"/>
  <c r="R13" i="80"/>
  <c r="R19" i="80" s="1"/>
  <c r="R20" i="80" s="1"/>
  <c r="Q13" i="80"/>
  <c r="S13" i="80" s="1"/>
  <c r="P13" i="80"/>
  <c r="P19" i="80" s="1"/>
  <c r="P20" i="80" s="1"/>
  <c r="O13" i="80"/>
  <c r="N13" i="80"/>
  <c r="N19" i="80" s="1"/>
  <c r="N20" i="80" s="1"/>
  <c r="M13" i="80"/>
  <c r="M19" i="80" s="1"/>
  <c r="M20" i="80" s="1"/>
  <c r="L13" i="80"/>
  <c r="S12" i="80"/>
  <c r="S11" i="80"/>
  <c r="A30" i="81"/>
  <c r="T29" i="81"/>
  <c r="R29" i="81"/>
  <c r="Q29" i="81"/>
  <c r="S29" i="81" s="1"/>
  <c r="P29" i="81"/>
  <c r="O29" i="81"/>
  <c r="N29" i="81"/>
  <c r="M29" i="81"/>
  <c r="L29" i="81"/>
  <c r="S28" i="81"/>
  <c r="T26" i="81"/>
  <c r="R26" i="81"/>
  <c r="Q26" i="81"/>
  <c r="P26" i="81"/>
  <c r="O26" i="81"/>
  <c r="N26" i="81"/>
  <c r="M26" i="81"/>
  <c r="S26" i="81" s="1"/>
  <c r="L26" i="81"/>
  <c r="S25" i="81"/>
  <c r="T23" i="81"/>
  <c r="R23" i="81"/>
  <c r="Q23" i="81"/>
  <c r="S23" i="81" s="1"/>
  <c r="P23" i="81"/>
  <c r="O23" i="81"/>
  <c r="N23" i="81"/>
  <c r="M23" i="81"/>
  <c r="L23" i="81"/>
  <c r="S22" i="81"/>
  <c r="T20" i="81"/>
  <c r="R20" i="81"/>
  <c r="Q20" i="81"/>
  <c r="S20" i="81" s="1"/>
  <c r="P20" i="81"/>
  <c r="O20" i="81"/>
  <c r="N20" i="81"/>
  <c r="M20" i="81"/>
  <c r="L20" i="81"/>
  <c r="S19" i="81"/>
  <c r="S18" i="81"/>
  <c r="T16" i="81"/>
  <c r="R16" i="81"/>
  <c r="Q16" i="81"/>
  <c r="P16" i="81"/>
  <c r="O16" i="81"/>
  <c r="N16" i="81"/>
  <c r="M16" i="81"/>
  <c r="L16" i="81"/>
  <c r="S15" i="81"/>
  <c r="T13" i="81"/>
  <c r="R13" i="81"/>
  <c r="Q13" i="81"/>
  <c r="Q30" i="81" s="1"/>
  <c r="P13" i="81"/>
  <c r="O13" i="81"/>
  <c r="O30" i="81" s="1"/>
  <c r="N13" i="81"/>
  <c r="M13" i="81"/>
  <c r="L13" i="81"/>
  <c r="S12" i="81"/>
  <c r="S11" i="81"/>
  <c r="A26" i="82"/>
  <c r="T25" i="82"/>
  <c r="R25" i="82"/>
  <c r="Q25" i="82"/>
  <c r="P25" i="82"/>
  <c r="O25" i="82"/>
  <c r="N25" i="82"/>
  <c r="M25" i="82"/>
  <c r="L25" i="82"/>
  <c r="S24" i="82"/>
  <c r="T22" i="82"/>
  <c r="R22" i="82"/>
  <c r="Q22" i="82"/>
  <c r="P22" i="82"/>
  <c r="O22" i="82"/>
  <c r="N22" i="82"/>
  <c r="M22" i="82"/>
  <c r="L22" i="82"/>
  <c r="S21" i="82"/>
  <c r="S20" i="82"/>
  <c r="T18" i="82"/>
  <c r="R18" i="82"/>
  <c r="Q18" i="82"/>
  <c r="S18" i="82" s="1"/>
  <c r="P18" i="82"/>
  <c r="O18" i="82"/>
  <c r="N18" i="82"/>
  <c r="M18" i="82"/>
  <c r="L18" i="82"/>
  <c r="S17" i="82"/>
  <c r="T15" i="82"/>
  <c r="R15" i="82"/>
  <c r="Q15" i="82"/>
  <c r="S15" i="82" s="1"/>
  <c r="P15" i="82"/>
  <c r="O15" i="82"/>
  <c r="N15" i="82"/>
  <c r="M15" i="82"/>
  <c r="L15" i="82"/>
  <c r="S14" i="82"/>
  <c r="T12" i="82"/>
  <c r="R12" i="82"/>
  <c r="Q12" i="82"/>
  <c r="P12" i="82"/>
  <c r="O12" i="82"/>
  <c r="N12" i="82"/>
  <c r="M12" i="82"/>
  <c r="S12" i="82" s="1"/>
  <c r="L12" i="82"/>
  <c r="L26" i="82" s="1"/>
  <c r="S11" i="82"/>
  <c r="A85" i="111"/>
  <c r="T84" i="111"/>
  <c r="R84" i="111"/>
  <c r="Q84" i="111"/>
  <c r="P84" i="111"/>
  <c r="O84" i="111"/>
  <c r="N84" i="111"/>
  <c r="M84" i="111"/>
  <c r="L84" i="111"/>
  <c r="S83" i="111"/>
  <c r="T81" i="111"/>
  <c r="R81" i="111"/>
  <c r="Q81" i="111"/>
  <c r="P81" i="111"/>
  <c r="O81" i="111"/>
  <c r="N81" i="111"/>
  <c r="M81" i="111"/>
  <c r="S81" i="111" s="1"/>
  <c r="L81" i="111"/>
  <c r="S80" i="111"/>
  <c r="S79" i="111"/>
  <c r="S78" i="111"/>
  <c r="T76" i="111"/>
  <c r="R76" i="111"/>
  <c r="Q76" i="111"/>
  <c r="P76" i="111"/>
  <c r="O76" i="111"/>
  <c r="N76" i="111"/>
  <c r="M76" i="111"/>
  <c r="S76" i="111" s="1"/>
  <c r="L76" i="111"/>
  <c r="S75" i="111"/>
  <c r="T73" i="111"/>
  <c r="R73" i="111"/>
  <c r="Q73" i="111"/>
  <c r="S73" i="111" s="1"/>
  <c r="P73" i="111"/>
  <c r="O73" i="111"/>
  <c r="N73" i="111"/>
  <c r="M73" i="111"/>
  <c r="L73" i="111"/>
  <c r="S72" i="111"/>
  <c r="T70" i="111"/>
  <c r="R70" i="111"/>
  <c r="Q70" i="111"/>
  <c r="P70" i="111"/>
  <c r="O70" i="111"/>
  <c r="N70" i="111"/>
  <c r="M70" i="111"/>
  <c r="S70" i="111" s="1"/>
  <c r="L70" i="111"/>
  <c r="S69" i="111"/>
  <c r="T67" i="111"/>
  <c r="R67" i="111"/>
  <c r="Q67" i="111"/>
  <c r="P67" i="111"/>
  <c r="O67" i="111"/>
  <c r="N67" i="111"/>
  <c r="M67" i="111"/>
  <c r="S67" i="111" s="1"/>
  <c r="L67" i="111"/>
  <c r="S66" i="111"/>
  <c r="T64" i="111"/>
  <c r="R64" i="111"/>
  <c r="Q64" i="111"/>
  <c r="P64" i="111"/>
  <c r="O64" i="111"/>
  <c r="N64" i="111"/>
  <c r="M64" i="111"/>
  <c r="S64" i="111" s="1"/>
  <c r="L64" i="111"/>
  <c r="S63" i="111"/>
  <c r="S62" i="111"/>
  <c r="S61" i="111"/>
  <c r="S60" i="111"/>
  <c r="S59" i="111"/>
  <c r="S58" i="111"/>
  <c r="S57" i="111"/>
  <c r="S56" i="111"/>
  <c r="S55" i="111"/>
  <c r="T53" i="111"/>
  <c r="R53" i="111"/>
  <c r="Q53" i="111"/>
  <c r="P53" i="111"/>
  <c r="O53" i="111"/>
  <c r="N53" i="111"/>
  <c r="M53" i="111"/>
  <c r="L53" i="111"/>
  <c r="S52" i="111"/>
  <c r="S51" i="111"/>
  <c r="T49" i="111"/>
  <c r="R49" i="111"/>
  <c r="Q49" i="111"/>
  <c r="S49" i="111" s="1"/>
  <c r="P49" i="111"/>
  <c r="O49" i="111"/>
  <c r="N49" i="111"/>
  <c r="M49" i="111"/>
  <c r="L49" i="111"/>
  <c r="S48" i="111"/>
  <c r="T46" i="111"/>
  <c r="R46" i="111"/>
  <c r="Q46" i="111"/>
  <c r="P46" i="111"/>
  <c r="O46" i="111"/>
  <c r="N46" i="111"/>
  <c r="M46" i="111"/>
  <c r="L46" i="111"/>
  <c r="S45" i="111"/>
  <c r="T43" i="111"/>
  <c r="R43" i="111"/>
  <c r="Q43" i="111"/>
  <c r="S43" i="111" s="1"/>
  <c r="P43" i="111"/>
  <c r="O43" i="111"/>
  <c r="N43" i="111"/>
  <c r="M43" i="111"/>
  <c r="L43" i="111"/>
  <c r="S42" i="111"/>
  <c r="S41" i="111"/>
  <c r="S40" i="111"/>
  <c r="S39" i="111"/>
  <c r="S38" i="111"/>
  <c r="S37" i="111"/>
  <c r="S36" i="111"/>
  <c r="S35" i="111"/>
  <c r="S34" i="111"/>
  <c r="S33" i="111"/>
  <c r="T31" i="111"/>
  <c r="R31" i="111"/>
  <c r="Q31" i="111"/>
  <c r="P31" i="111"/>
  <c r="O31" i="111"/>
  <c r="N31" i="111"/>
  <c r="M31" i="111"/>
  <c r="L31" i="111"/>
  <c r="S30" i="111"/>
  <c r="T28" i="111"/>
  <c r="R28" i="111"/>
  <c r="Q28" i="111"/>
  <c r="P28" i="111"/>
  <c r="O28" i="111"/>
  <c r="N28" i="111"/>
  <c r="M28" i="111"/>
  <c r="S28" i="111" s="1"/>
  <c r="L28" i="111"/>
  <c r="S27" i="111"/>
  <c r="T25" i="111"/>
  <c r="R25" i="111"/>
  <c r="Q25" i="111"/>
  <c r="P25" i="111"/>
  <c r="O25" i="111"/>
  <c r="N25" i="111"/>
  <c r="M25" i="111"/>
  <c r="L25" i="111"/>
  <c r="S24" i="111"/>
  <c r="T22" i="111"/>
  <c r="R22" i="111"/>
  <c r="Q22" i="111"/>
  <c r="S22" i="111" s="1"/>
  <c r="P22" i="111"/>
  <c r="O22" i="111"/>
  <c r="N22" i="111"/>
  <c r="M22" i="111"/>
  <c r="L22" i="111"/>
  <c r="S21" i="111"/>
  <c r="T19" i="111"/>
  <c r="R19" i="111"/>
  <c r="Q19" i="111"/>
  <c r="S19" i="111" s="1"/>
  <c r="P19" i="111"/>
  <c r="O19" i="111"/>
  <c r="N19" i="111"/>
  <c r="M19" i="111"/>
  <c r="L19" i="111"/>
  <c r="S18" i="111"/>
  <c r="S17" i="111"/>
  <c r="T15" i="111"/>
  <c r="R15" i="111"/>
  <c r="Q15" i="111"/>
  <c r="P15" i="111"/>
  <c r="O15" i="111"/>
  <c r="N15" i="111"/>
  <c r="M15" i="111"/>
  <c r="L15" i="111"/>
  <c r="S14" i="111"/>
  <c r="T12" i="111"/>
  <c r="R12" i="111"/>
  <c r="Q12" i="111"/>
  <c r="S12" i="111" s="1"/>
  <c r="P12" i="111"/>
  <c r="O12" i="111"/>
  <c r="N12" i="111"/>
  <c r="M12" i="111"/>
  <c r="L12" i="111"/>
  <c r="S11" i="111"/>
  <c r="A71" i="110"/>
  <c r="T70" i="110"/>
  <c r="R70" i="110"/>
  <c r="Q70" i="110"/>
  <c r="S70" i="110" s="1"/>
  <c r="P70" i="110"/>
  <c r="O70" i="110"/>
  <c r="N70" i="110"/>
  <c r="M70" i="110"/>
  <c r="L70" i="110"/>
  <c r="S69" i="110"/>
  <c r="S68" i="110"/>
  <c r="T67" i="110"/>
  <c r="R67" i="110"/>
  <c r="R71" i="110" s="1"/>
  <c r="Q67" i="110"/>
  <c r="Q71" i="110" s="1"/>
  <c r="P67" i="110"/>
  <c r="O67" i="110"/>
  <c r="O71" i="110" s="1"/>
  <c r="N67" i="110"/>
  <c r="N71" i="110" s="1"/>
  <c r="M67" i="110"/>
  <c r="M71" i="110" s="1"/>
  <c r="L67" i="110"/>
  <c r="L71" i="110" s="1"/>
  <c r="S66" i="110"/>
  <c r="A64" i="110"/>
  <c r="T63" i="110"/>
  <c r="R63" i="110"/>
  <c r="R64" i="110" s="1"/>
  <c r="Q63" i="110"/>
  <c r="S63" i="110" s="1"/>
  <c r="P63" i="110"/>
  <c r="P64" i="110" s="1"/>
  <c r="O63" i="110"/>
  <c r="O64" i="110" s="1"/>
  <c r="N63" i="110"/>
  <c r="N64" i="110" s="1"/>
  <c r="M63" i="110"/>
  <c r="M64" i="110" s="1"/>
  <c r="L63" i="110"/>
  <c r="L64" i="110" s="1"/>
  <c r="S62" i="110"/>
  <c r="R60" i="110"/>
  <c r="A60" i="110"/>
  <c r="T59" i="110"/>
  <c r="R59" i="110"/>
  <c r="Q59" i="110"/>
  <c r="Q60" i="110" s="1"/>
  <c r="P59" i="110"/>
  <c r="P60" i="110" s="1"/>
  <c r="O59" i="110"/>
  <c r="O60" i="110" s="1"/>
  <c r="N59" i="110"/>
  <c r="N60" i="110" s="1"/>
  <c r="M59" i="110"/>
  <c r="L59" i="110"/>
  <c r="L60" i="110" s="1"/>
  <c r="S58" i="110"/>
  <c r="A56" i="110"/>
  <c r="T55" i="110"/>
  <c r="R55" i="110"/>
  <c r="Q55" i="110"/>
  <c r="P55" i="110"/>
  <c r="O55" i="110"/>
  <c r="N55" i="110"/>
  <c r="M55" i="110"/>
  <c r="S55" i="110" s="1"/>
  <c r="L55" i="110"/>
  <c r="S54" i="110"/>
  <c r="S53" i="110"/>
  <c r="S52" i="110"/>
  <c r="S51" i="110"/>
  <c r="T50" i="110"/>
  <c r="R50" i="110"/>
  <c r="R56" i="110" s="1"/>
  <c r="Q50" i="110"/>
  <c r="Q56" i="110" s="1"/>
  <c r="P50" i="110"/>
  <c r="O50" i="110"/>
  <c r="O56" i="110" s="1"/>
  <c r="N50" i="110"/>
  <c r="M50" i="110"/>
  <c r="S50" i="110" s="1"/>
  <c r="L50" i="110"/>
  <c r="L56" i="110" s="1"/>
  <c r="S49" i="110"/>
  <c r="A47" i="110"/>
  <c r="T46" i="110"/>
  <c r="R46" i="110"/>
  <c r="Q46" i="110"/>
  <c r="S46" i="110" s="1"/>
  <c r="P46" i="110"/>
  <c r="O46" i="110"/>
  <c r="N46" i="110"/>
  <c r="M46" i="110"/>
  <c r="L46" i="110"/>
  <c r="S45" i="110"/>
  <c r="S44" i="110"/>
  <c r="S43" i="110"/>
  <c r="T42" i="110"/>
  <c r="R42" i="110"/>
  <c r="Q42" i="110"/>
  <c r="P42" i="110"/>
  <c r="O42" i="110"/>
  <c r="N42" i="110"/>
  <c r="M42" i="110"/>
  <c r="L42" i="110"/>
  <c r="S41" i="110"/>
  <c r="T40" i="110"/>
  <c r="R40" i="110"/>
  <c r="R47" i="110" s="1"/>
  <c r="Q40" i="110"/>
  <c r="P40" i="110"/>
  <c r="P47" i="110" s="1"/>
  <c r="O40" i="110"/>
  <c r="O47" i="110" s="1"/>
  <c r="N40" i="110"/>
  <c r="N47" i="110" s="1"/>
  <c r="M40" i="110"/>
  <c r="M47" i="110" s="1"/>
  <c r="L40" i="110"/>
  <c r="S39" i="110"/>
  <c r="A37" i="110"/>
  <c r="T36" i="110"/>
  <c r="R36" i="110"/>
  <c r="R37" i="110" s="1"/>
  <c r="Q36" i="110"/>
  <c r="Q37" i="110" s="1"/>
  <c r="P36" i="110"/>
  <c r="P37" i="110" s="1"/>
  <c r="O36" i="110"/>
  <c r="O37" i="110" s="1"/>
  <c r="N36" i="110"/>
  <c r="N37" i="110" s="1"/>
  <c r="M36" i="110"/>
  <c r="M37" i="110" s="1"/>
  <c r="L36" i="110"/>
  <c r="L37" i="110" s="1"/>
  <c r="S35" i="110"/>
  <c r="A33" i="110"/>
  <c r="T32" i="110"/>
  <c r="R32" i="110"/>
  <c r="R33" i="110" s="1"/>
  <c r="Q32" i="110"/>
  <c r="Q33" i="110" s="1"/>
  <c r="P32" i="110"/>
  <c r="P33" i="110" s="1"/>
  <c r="O32" i="110"/>
  <c r="O33" i="110" s="1"/>
  <c r="N32" i="110"/>
  <c r="N33" i="110" s="1"/>
  <c r="M32" i="110"/>
  <c r="M33" i="110" s="1"/>
  <c r="L32" i="110"/>
  <c r="L33" i="110" s="1"/>
  <c r="S31" i="110"/>
  <c r="O29" i="110"/>
  <c r="A29" i="110"/>
  <c r="A72" i="110" s="1"/>
  <c r="T28" i="110"/>
  <c r="R28" i="110"/>
  <c r="Q28" i="110"/>
  <c r="P28" i="110"/>
  <c r="O28" i="110"/>
  <c r="N28" i="110"/>
  <c r="M28" i="110"/>
  <c r="L28" i="110"/>
  <c r="S27" i="110"/>
  <c r="S26" i="110"/>
  <c r="S25" i="110"/>
  <c r="S24" i="110"/>
  <c r="T23" i="110"/>
  <c r="R23" i="110"/>
  <c r="R29" i="110" s="1"/>
  <c r="Q23" i="110"/>
  <c r="S23" i="110" s="1"/>
  <c r="P23" i="110"/>
  <c r="P29" i="110" s="1"/>
  <c r="O23" i="110"/>
  <c r="N23" i="110"/>
  <c r="N29" i="110" s="1"/>
  <c r="M23" i="110"/>
  <c r="L23" i="110"/>
  <c r="S22" i="110"/>
  <c r="S21" i="110"/>
  <c r="S20" i="110"/>
  <c r="T18" i="110"/>
  <c r="R18" i="110"/>
  <c r="Q18" i="110"/>
  <c r="S18" i="110" s="1"/>
  <c r="P18" i="110"/>
  <c r="O18" i="110"/>
  <c r="N18" i="110"/>
  <c r="M18" i="110"/>
  <c r="L18" i="110"/>
  <c r="S17" i="110"/>
  <c r="T15" i="110"/>
  <c r="R15" i="110"/>
  <c r="Q15" i="110"/>
  <c r="P15" i="110"/>
  <c r="O15" i="110"/>
  <c r="N15" i="110"/>
  <c r="M15" i="110"/>
  <c r="S15" i="110" s="1"/>
  <c r="L15" i="110"/>
  <c r="S14" i="110"/>
  <c r="T12" i="110"/>
  <c r="R12" i="110"/>
  <c r="Q12" i="110"/>
  <c r="P12" i="110"/>
  <c r="O12" i="110"/>
  <c r="N12" i="110"/>
  <c r="M12" i="110"/>
  <c r="L12" i="110"/>
  <c r="S11" i="110"/>
  <c r="Q64" i="110" l="1"/>
  <c r="S46" i="111"/>
  <c r="M26" i="82"/>
  <c r="R30" i="81"/>
  <c r="S16" i="81"/>
  <c r="Q65" i="76"/>
  <c r="Q65" i="72"/>
  <c r="P22" i="70"/>
  <c r="M34" i="77"/>
  <c r="S61" i="76"/>
  <c r="Q46" i="73"/>
  <c r="N45" i="73"/>
  <c r="M65" i="72"/>
  <c r="M56" i="110"/>
  <c r="S53" i="111"/>
  <c r="S22" i="82"/>
  <c r="M30" i="81"/>
  <c r="N34" i="77"/>
  <c r="L65" i="76"/>
  <c r="S40" i="73"/>
  <c r="O45" i="73"/>
  <c r="O46" i="73" s="1"/>
  <c r="L65" i="72"/>
  <c r="O65" i="72"/>
  <c r="S57" i="72"/>
  <c r="O22" i="70"/>
  <c r="L29" i="110"/>
  <c r="Q47" i="110"/>
  <c r="N56" i="110"/>
  <c r="O85" i="111"/>
  <c r="O19" i="80"/>
  <c r="O20" i="80" s="1"/>
  <c r="O34" i="77"/>
  <c r="M65" i="76"/>
  <c r="S31" i="73"/>
  <c r="R65" i="72"/>
  <c r="M29" i="110"/>
  <c r="Q29" i="110"/>
  <c r="S31" i="111"/>
  <c r="N30" i="81"/>
  <c r="L30" i="81"/>
  <c r="L19" i="80"/>
  <c r="L20" i="80" s="1"/>
  <c r="Q19" i="80"/>
  <c r="Q20" i="80" s="1"/>
  <c r="P34" i="77"/>
  <c r="N65" i="76"/>
  <c r="S22" i="76"/>
  <c r="S53" i="76"/>
  <c r="S34" i="73"/>
  <c r="S44" i="73"/>
  <c r="S19" i="72"/>
  <c r="S61" i="72"/>
  <c r="Q22" i="70"/>
  <c r="S17" i="70"/>
  <c r="S40" i="110"/>
  <c r="S42" i="110"/>
  <c r="P56" i="110"/>
  <c r="S59" i="110"/>
  <c r="P30" i="81"/>
  <c r="S33" i="77"/>
  <c r="O65" i="76"/>
  <c r="S38" i="76"/>
  <c r="S64" i="72"/>
  <c r="L47" i="110"/>
  <c r="L72" i="110" s="1"/>
  <c r="P71" i="110"/>
  <c r="R34" i="77"/>
  <c r="P65" i="76"/>
  <c r="P65" i="72"/>
  <c r="S12" i="70"/>
  <c r="M22" i="70"/>
  <c r="Q127" i="46"/>
  <c r="M17" i="71"/>
  <c r="O17" i="71"/>
  <c r="Q17" i="71"/>
  <c r="S35" i="72"/>
  <c r="R46" i="73"/>
  <c r="L46" i="73"/>
  <c r="N46" i="73"/>
  <c r="P46" i="73"/>
  <c r="S12" i="73"/>
  <c r="S12" i="75"/>
  <c r="S12" i="77"/>
  <c r="S12" i="112"/>
  <c r="M13" i="112"/>
  <c r="S12" i="78"/>
  <c r="M13" i="79"/>
  <c r="S13" i="81"/>
  <c r="S25" i="82"/>
  <c r="P26" i="82"/>
  <c r="O26" i="82"/>
  <c r="Q26" i="82"/>
  <c r="N26" i="82"/>
  <c r="R26" i="82"/>
  <c r="P85" i="111"/>
  <c r="R85" i="111"/>
  <c r="S15" i="111"/>
  <c r="S25" i="111"/>
  <c r="S84" i="111"/>
  <c r="L85" i="111"/>
  <c r="M85" i="111"/>
  <c r="N85" i="111"/>
  <c r="Q85" i="111"/>
  <c r="N72" i="110"/>
  <c r="O72" i="110"/>
  <c r="P72" i="110"/>
  <c r="Q72" i="110"/>
  <c r="R72" i="110"/>
  <c r="S28" i="110"/>
  <c r="M60" i="110"/>
  <c r="M72" i="110" s="1"/>
  <c r="S67" i="110"/>
  <c r="S32" i="110"/>
  <c r="S12" i="110"/>
  <c r="S36" i="110"/>
  <c r="K13" i="108" l="1"/>
  <c r="K20" i="108"/>
  <c r="L14" i="40" l="1"/>
  <c r="A14" i="40"/>
  <c r="T13" i="40"/>
  <c r="R13" i="40"/>
  <c r="R14" i="40" s="1"/>
  <c r="Q13" i="40"/>
  <c r="Q14" i="40" s="1"/>
  <c r="P13" i="40"/>
  <c r="P14" i="40" s="1"/>
  <c r="O13" i="40"/>
  <c r="O14" i="40" s="1"/>
  <c r="N13" i="40"/>
  <c r="N14" i="40" s="1"/>
  <c r="M13" i="40"/>
  <c r="M14" i="40" s="1"/>
  <c r="L13" i="40"/>
  <c r="S12" i="40"/>
  <c r="S11" i="40"/>
  <c r="O13" i="43"/>
  <c r="A13" i="43"/>
  <c r="T12" i="43"/>
  <c r="R12" i="43"/>
  <c r="R13" i="43" s="1"/>
  <c r="Q12" i="43"/>
  <c r="Q13" i="43" s="1"/>
  <c r="P12" i="43"/>
  <c r="P13" i="43" s="1"/>
  <c r="O12" i="43"/>
  <c r="N12" i="43"/>
  <c r="N13" i="43" s="1"/>
  <c r="M12" i="43"/>
  <c r="M13" i="43" s="1"/>
  <c r="L12" i="43"/>
  <c r="L13" i="43" s="1"/>
  <c r="S11" i="43"/>
  <c r="O13" i="48"/>
  <c r="N13" i="48"/>
  <c r="A13" i="48"/>
  <c r="T12" i="48"/>
  <c r="R12" i="48"/>
  <c r="R13" i="48" s="1"/>
  <c r="Q12" i="48"/>
  <c r="Q13" i="48" s="1"/>
  <c r="P12" i="48"/>
  <c r="P13" i="48" s="1"/>
  <c r="O12" i="48"/>
  <c r="N12" i="48"/>
  <c r="M12" i="48"/>
  <c r="M13" i="48" s="1"/>
  <c r="L12" i="48"/>
  <c r="L13" i="48" s="1"/>
  <c r="S11" i="48"/>
  <c r="A13" i="50"/>
  <c r="T12" i="50"/>
  <c r="R12" i="50"/>
  <c r="R13" i="50" s="1"/>
  <c r="Q12" i="50"/>
  <c r="Q13" i="50" s="1"/>
  <c r="P12" i="50"/>
  <c r="P13" i="50" s="1"/>
  <c r="O12" i="50"/>
  <c r="O13" i="50" s="1"/>
  <c r="N12" i="50"/>
  <c r="N13" i="50" s="1"/>
  <c r="M12" i="50"/>
  <c r="M13" i="50" s="1"/>
  <c r="L12" i="50"/>
  <c r="L13" i="50" s="1"/>
  <c r="S11" i="50"/>
  <c r="Q19" i="68"/>
  <c r="A19" i="68"/>
  <c r="T18" i="68"/>
  <c r="S18" i="68"/>
  <c r="R18" i="68"/>
  <c r="Q18" i="68"/>
  <c r="P18" i="68"/>
  <c r="O18" i="68"/>
  <c r="N18" i="68"/>
  <c r="M18" i="68"/>
  <c r="L18" i="68"/>
  <c r="S17" i="68"/>
  <c r="T15" i="68"/>
  <c r="R15" i="68"/>
  <c r="Q15" i="68"/>
  <c r="S15" i="68" s="1"/>
  <c r="P15" i="68"/>
  <c r="O15" i="68"/>
  <c r="N15" i="68"/>
  <c r="M15" i="68"/>
  <c r="L15" i="68"/>
  <c r="S14" i="68"/>
  <c r="T12" i="68"/>
  <c r="R12" i="68"/>
  <c r="R19" i="68" s="1"/>
  <c r="Q12" i="68"/>
  <c r="S12" i="68" s="1"/>
  <c r="P12" i="68"/>
  <c r="P19" i="68" s="1"/>
  <c r="O12" i="68"/>
  <c r="O19" i="68" s="1"/>
  <c r="N12" i="68"/>
  <c r="N19" i="68" s="1"/>
  <c r="M12" i="68"/>
  <c r="M19" i="68" s="1"/>
  <c r="L12" i="68"/>
  <c r="L19" i="68" s="1"/>
  <c r="S11" i="68"/>
  <c r="O18" i="69"/>
  <c r="A18" i="69"/>
  <c r="T17" i="69"/>
  <c r="R17" i="69"/>
  <c r="Q17" i="69"/>
  <c r="S17" i="69" s="1"/>
  <c r="P17" i="69"/>
  <c r="O17" i="69"/>
  <c r="N17" i="69"/>
  <c r="M17" i="69"/>
  <c r="L17" i="69"/>
  <c r="S16" i="69"/>
  <c r="T14" i="69"/>
  <c r="S14" i="69"/>
  <c r="R14" i="69"/>
  <c r="R18" i="69" s="1"/>
  <c r="Q14" i="69"/>
  <c r="Q18" i="69" s="1"/>
  <c r="P14" i="69"/>
  <c r="P18" i="69" s="1"/>
  <c r="O14" i="69"/>
  <c r="N14" i="69"/>
  <c r="N18" i="69" s="1"/>
  <c r="M14" i="69"/>
  <c r="M18" i="69" s="1"/>
  <c r="L14" i="69"/>
  <c r="L18" i="69" s="1"/>
  <c r="S13" i="69"/>
  <c r="S12" i="69"/>
  <c r="S11" i="69"/>
  <c r="M13" i="74"/>
  <c r="A13" i="74"/>
  <c r="T12" i="74"/>
  <c r="R12" i="74"/>
  <c r="R13" i="74" s="1"/>
  <c r="Q12" i="74"/>
  <c r="Q13" i="74" s="1"/>
  <c r="P12" i="74"/>
  <c r="P13" i="74" s="1"/>
  <c r="O12" i="74"/>
  <c r="O13" i="74" s="1"/>
  <c r="N12" i="74"/>
  <c r="N13" i="74" s="1"/>
  <c r="M12" i="74"/>
  <c r="L12" i="74"/>
  <c r="L13" i="74" s="1"/>
  <c r="S11" i="74"/>
  <c r="K31" i="108"/>
  <c r="M31" i="108" s="1"/>
  <c r="F31" i="108"/>
  <c r="F30" i="108" s="1"/>
  <c r="L30" i="108" s="1"/>
  <c r="K30" i="108"/>
  <c r="M30" i="108" s="1"/>
  <c r="J30" i="108"/>
  <c r="I30" i="108"/>
  <c r="H30" i="108"/>
  <c r="E30" i="108"/>
  <c r="D30" i="108"/>
  <c r="C30" i="108"/>
  <c r="B30" i="108"/>
  <c r="M29" i="108"/>
  <c r="M27" i="108" s="1"/>
  <c r="K29" i="108"/>
  <c r="F29" i="108"/>
  <c r="L29" i="108" s="1"/>
  <c r="K28" i="108"/>
  <c r="F28" i="108"/>
  <c r="L28" i="108" s="1"/>
  <c r="J27" i="108"/>
  <c r="I27" i="108"/>
  <c r="H27" i="108"/>
  <c r="E27" i="108"/>
  <c r="D27" i="108"/>
  <c r="C27" i="108"/>
  <c r="B27" i="108"/>
  <c r="L26" i="108"/>
  <c r="K26" i="108"/>
  <c r="M26" i="108" s="1"/>
  <c r="F26" i="108"/>
  <c r="L25" i="108"/>
  <c r="K25" i="108"/>
  <c r="F25" i="108"/>
  <c r="K24" i="108"/>
  <c r="M24" i="108" s="1"/>
  <c r="F24" i="108"/>
  <c r="L24" i="108" s="1"/>
  <c r="K23" i="108"/>
  <c r="F23" i="108"/>
  <c r="J22" i="108"/>
  <c r="I22" i="108"/>
  <c r="H22" i="108"/>
  <c r="E22" i="108"/>
  <c r="D22" i="108"/>
  <c r="C22" i="108"/>
  <c r="B22" i="108"/>
  <c r="K21" i="108"/>
  <c r="F21" i="108"/>
  <c r="L21" i="108" s="1"/>
  <c r="F20" i="108"/>
  <c r="L20" i="108" s="1"/>
  <c r="I19" i="108"/>
  <c r="H19" i="108"/>
  <c r="E19" i="108"/>
  <c r="D19" i="108"/>
  <c r="C19" i="108"/>
  <c r="B19" i="108"/>
  <c r="M18" i="108"/>
  <c r="K18" i="108"/>
  <c r="F18" i="108"/>
  <c r="F16" i="108" s="1"/>
  <c r="K17" i="108"/>
  <c r="F17" i="108"/>
  <c r="L17" i="108" s="1"/>
  <c r="J16" i="108"/>
  <c r="I16" i="108"/>
  <c r="H16" i="108"/>
  <c r="E16" i="108"/>
  <c r="D16" i="108"/>
  <c r="C16" i="108"/>
  <c r="B16" i="108"/>
  <c r="K15" i="108"/>
  <c r="M15" i="108" s="1"/>
  <c r="F15" i="108"/>
  <c r="L15" i="108" s="1"/>
  <c r="K14" i="108"/>
  <c r="M14" i="108" s="1"/>
  <c r="F14" i="108"/>
  <c r="L14" i="108" s="1"/>
  <c r="F13" i="108"/>
  <c r="I12" i="108"/>
  <c r="H12" i="108"/>
  <c r="E12" i="108"/>
  <c r="D12" i="108"/>
  <c r="C12" i="108"/>
  <c r="B12" i="108"/>
  <c r="B32" i="108" s="1"/>
  <c r="L16" i="108" l="1"/>
  <c r="S12" i="48"/>
  <c r="K12" i="108"/>
  <c r="L18" i="108"/>
  <c r="K16" i="108"/>
  <c r="S12" i="74"/>
  <c r="S13" i="40"/>
  <c r="S12" i="50"/>
  <c r="S12" i="43"/>
  <c r="K22" i="108"/>
  <c r="J32" i="108"/>
  <c r="F22" i="108"/>
  <c r="L22" i="108" s="1"/>
  <c r="L23" i="108"/>
  <c r="C32" i="108"/>
  <c r="F27" i="108"/>
  <c r="L27" i="108" s="1"/>
  <c r="L31" i="108"/>
  <c r="F19" i="108"/>
  <c r="L19" i="108" s="1"/>
  <c r="E32" i="108"/>
  <c r="D32" i="108"/>
  <c r="F12" i="108"/>
  <c r="L12" i="108" s="1"/>
  <c r="L13" i="108"/>
  <c r="K27" i="108"/>
  <c r="H32" i="108"/>
  <c r="G32" i="108"/>
  <c r="K19" i="108"/>
  <c r="I32" i="108"/>
  <c r="F32" i="108" l="1"/>
  <c r="L32" i="108" s="1"/>
  <c r="K32" i="108"/>
  <c r="M32" i="108" s="1"/>
</calcChain>
</file>

<file path=xl/sharedStrings.xml><?xml version="1.0" encoding="utf-8"?>
<sst xmlns="http://schemas.openxmlformats.org/spreadsheetml/2006/main" count="8812" uniqueCount="1386">
  <si>
    <t>INFORME DE AUTOEVALUACIÓN TRIMESTRAL DEL PERÍODO DEL 1 DE ENERO AL 30 DE JUNIO DE 2017</t>
  </si>
  <si>
    <t>ISR PARTICIPABLE Economias</t>
  </si>
  <si>
    <t>ISR PARTICIPABLE Nuevo</t>
  </si>
  <si>
    <t>ADELANTO DE PARTICIPACIONES Economias</t>
  </si>
  <si>
    <t>FIII FONDO DE APORTACIONES PARA LA INFRAESTRUCTURA SOCIAL MUNICIPAL (FISM) Nuevo</t>
  </si>
  <si>
    <t>FIV FONDO DE APORTACIONES PARA EL FORTALECIMIENTO DE LOS MUNICIPIOS (FORTAMUN) Nuevo</t>
  </si>
  <si>
    <t>FIV FONDO DE APORTACIONES PARA EL FORTALECIMIENTO DE LOS MUNICIPIOS (FORTAMUN) Economias</t>
  </si>
  <si>
    <t>MUNICIPIO: BALANCAN, TABASCO</t>
  </si>
  <si>
    <t>PARTICIPACIONES Nuevo</t>
  </si>
  <si>
    <t>DEVENGADO</t>
  </si>
  <si>
    <t>TRIMESTRE ANTERIOR</t>
  </si>
  <si>
    <t>ACUMULADO</t>
  </si>
  <si>
    <t>INGRESOS DE GESTIÓN Nuevo</t>
  </si>
  <si>
    <t>INGRESOS DE GESTIÓN Economias</t>
  </si>
  <si>
    <t>PRESUPUESTO APROBADO</t>
  </si>
  <si>
    <t>IS033</t>
  </si>
  <si>
    <t xml:space="preserve">APORTACION PARA PAGO DE ADEUDO DE ENERGIA ELECTRICA AL SISTEMA DE AGUA Y SANEAMIENTO (SASMUB) </t>
  </si>
  <si>
    <t>270010001</t>
  </si>
  <si>
    <t>BALANCÁN,CD</t>
  </si>
  <si>
    <t>01/02/2017</t>
  </si>
  <si>
    <t>28/02/2017</t>
  </si>
  <si>
    <t>OP033</t>
  </si>
  <si>
    <t>REHABILITACION DE BROCALES DE CONCRETO, POZO DE VISITA, ALCANTARILLADO SANITARIO Y REJILLAS PLUVIALES EN LA VILLA EL TRIUNFO</t>
  </si>
  <si>
    <t>270010074</t>
  </si>
  <si>
    <t>EL TRIUNFO,VI</t>
  </si>
  <si>
    <t>08/03/2017</t>
  </si>
  <si>
    <t>30/04/2017</t>
  </si>
  <si>
    <t>15/03/2017</t>
  </si>
  <si>
    <t>30/03/2017</t>
  </si>
  <si>
    <t>OP062</t>
  </si>
  <si>
    <t>REHABILITACION DE AULA EN ESCUELA DE OFICIOS</t>
  </si>
  <si>
    <t>27/03/2017</t>
  </si>
  <si>
    <t>NO APLICA</t>
  </si>
  <si>
    <t>01/01/2017</t>
  </si>
  <si>
    <t>31/12/2017</t>
  </si>
  <si>
    <t>GO018</t>
  </si>
  <si>
    <t>GASTO DE OPERACION DE LA DIRECCION DE TRANSITO MUNICIPAL</t>
  </si>
  <si>
    <t>IS032</t>
  </si>
  <si>
    <t>SUMINISTRO E INSTALACIÓN DE SEMAFOROS Y SEÑALAMIENTOS EN LA CABECERA MUNICIPAL.</t>
  </si>
  <si>
    <t>02/01/2017</t>
  </si>
  <si>
    <t>31/03/2017</t>
  </si>
  <si>
    <t>21/02/2017</t>
  </si>
  <si>
    <t>GO023</t>
  </si>
  <si>
    <t>GASTOS DE OPERACION DE LA UNIDAD DE PROTECCION CIVIL</t>
  </si>
  <si>
    <t>IS031</t>
  </si>
  <si>
    <t>GASTOS DE ACTIVIDADES DE SEMANA SANTA 2017</t>
  </si>
  <si>
    <t>01/03/2017</t>
  </si>
  <si>
    <t>29/04/2017</t>
  </si>
  <si>
    <t>IS142</t>
  </si>
  <si>
    <t>COMBATE DE INCENDIOS FORESTALES 2017 (REMANENTE 2016)</t>
  </si>
  <si>
    <t>01/04/2017</t>
  </si>
  <si>
    <t>GO033</t>
  </si>
  <si>
    <t>GASTO DE OPERACION DE LA DIRECCION DE SEGURIDAD PUBLICA.</t>
  </si>
  <si>
    <t>GO040</t>
  </si>
  <si>
    <t xml:space="preserve">COPARTICIPACIÓN PARA LA REESTRUCTURACION Y HOMOLOGACION SALARIAL DE LOS ELEMENTOS POLICIAL 2017 </t>
  </si>
  <si>
    <t>20/04/2017</t>
  </si>
  <si>
    <t>GO069</t>
  </si>
  <si>
    <t xml:space="preserve">APORTACION MUNICIPAL SEGÚN CONVENIO (FORTASEG) PARA LA REESTRUCTURACON Y HOMOLOGACION SALARIAL DE LOS ELEMENTOS POLICIALES Y GASTOS DE OPERACIÓN </t>
  </si>
  <si>
    <t>01/05/2017</t>
  </si>
  <si>
    <t>GO019</t>
  </si>
  <si>
    <t>GASTO DE OPERACION DEL REGISTRO CIVIL</t>
  </si>
  <si>
    <t>GO020</t>
  </si>
  <si>
    <t>GASTO DE OPERACION DE CATASTRO MUNICIPAL</t>
  </si>
  <si>
    <t>GO022</t>
  </si>
  <si>
    <t>SERVICIO DE LIMPIA Y ORNATO, (RECOLECCION, TRASLADO Y DISPONIBILIDAD DE RESIDUOS Y DESECHOS)</t>
  </si>
  <si>
    <t>OP010</t>
  </si>
  <si>
    <t>ACONDICIONAMIENTO DEL BASURERO MUNICIPAL BALANCAN.</t>
  </si>
  <si>
    <t>30/09/2017</t>
  </si>
  <si>
    <t>15/02/2017</t>
  </si>
  <si>
    <t>31/05/2017</t>
  </si>
  <si>
    <t>OP011</t>
  </si>
  <si>
    <t>ACONDICIONAMIENTO DEL BASURERO MUNICIPAL VILLA EL TRIUNFO</t>
  </si>
  <si>
    <t>GO041</t>
  </si>
  <si>
    <t>MEJORAMIENTO Y MANTENIMIENTO DE LA IMAGEN URBANA DE LA VILLA EL TRIUNFO</t>
  </si>
  <si>
    <t>30/06/2017</t>
  </si>
  <si>
    <t>GO042</t>
  </si>
  <si>
    <t>MEJORAMIENTO, MANTENIMIENTO DE LA IMAGEN URBANA DE LA CABECERA MUNICIPAL</t>
  </si>
  <si>
    <t>OP001</t>
  </si>
  <si>
    <t>BACHEO DE CONCRETO HIDRAULICO</t>
  </si>
  <si>
    <t>30/07/2017</t>
  </si>
  <si>
    <t>OP006</t>
  </si>
  <si>
    <t>MANTENIMIENTO DE ESPACIOS Y EDIFICIOS PUBLICOS</t>
  </si>
  <si>
    <t>15/04/2017</t>
  </si>
  <si>
    <t>OP007</t>
  </si>
  <si>
    <t>RASTREO DE CALLES DE TERRACERIA EN LA CD, BALANCAN</t>
  </si>
  <si>
    <t>30/05/2017</t>
  </si>
  <si>
    <t>20/03/2017</t>
  </si>
  <si>
    <t>OP008</t>
  </si>
  <si>
    <t>RASTREO DE CAMINOS DE TERRACERIA EN COMUNIDADES</t>
  </si>
  <si>
    <t>15/06/2017</t>
  </si>
  <si>
    <t>OP012</t>
  </si>
  <si>
    <t>MANTENIMIENTO DE PAISAJE URBANO Y ESPACIOS RECREATIVOS</t>
  </si>
  <si>
    <t>OP014</t>
  </si>
  <si>
    <t>08/02/2017</t>
  </si>
  <si>
    <t>OP063</t>
  </si>
  <si>
    <t>REPARACIONES GENERALES EN DIVERSAS AREAS DE EDIFICIOS PUBLICOS</t>
  </si>
  <si>
    <t>IS124</t>
  </si>
  <si>
    <t>REHABILITACION DE LUMINARIAS DE ALUMBRADO PUBLICO</t>
  </si>
  <si>
    <t>06/05/2017</t>
  </si>
  <si>
    <t>IS125</t>
  </si>
  <si>
    <t>270010004</t>
  </si>
  <si>
    <t>EL ÁGUILA,PO</t>
  </si>
  <si>
    <t>IS126</t>
  </si>
  <si>
    <t>270010044</t>
  </si>
  <si>
    <t>MACTÚN,PO</t>
  </si>
  <si>
    <t>31/05/2507</t>
  </si>
  <si>
    <t>IS127</t>
  </si>
  <si>
    <t>270010023</t>
  </si>
  <si>
    <t>QUETZALCÓATL (CUATRO POBLADOS),VI</t>
  </si>
  <si>
    <t>IS128</t>
  </si>
  <si>
    <t>270010097</t>
  </si>
  <si>
    <t>GRAL. LUIS FELIPE DOMÍNGUEZ SUÁREZ , (ARENAL),PO</t>
  </si>
  <si>
    <t>IS129</t>
  </si>
  <si>
    <t>270010033</t>
  </si>
  <si>
    <t>LA HULERÍA,CO</t>
  </si>
  <si>
    <t>IS130</t>
  </si>
  <si>
    <t>270010049</t>
  </si>
  <si>
    <t>NETZAHUALCÓYOTL (SANTA ANA),PO</t>
  </si>
  <si>
    <t>IS131</t>
  </si>
  <si>
    <t>270010047</t>
  </si>
  <si>
    <t>MULTÉ,PO</t>
  </si>
  <si>
    <t>IS132</t>
  </si>
  <si>
    <t>270010005</t>
  </si>
  <si>
    <t>APATZINGÁN,EJ</t>
  </si>
  <si>
    <t>IS133</t>
  </si>
  <si>
    <t>270010014</t>
  </si>
  <si>
    <t>CAP. FELIPE CASTELLANOS DÍAZ (SAN PEDRO),PO</t>
  </si>
  <si>
    <t>IS134</t>
  </si>
  <si>
    <t>270010056</t>
  </si>
  <si>
    <t>MISSICAB (LA PITA),EJ</t>
  </si>
  <si>
    <t>OP002</t>
  </si>
  <si>
    <t>MANTENIMIENTO DEL ALUMBRADO PUBLICO URBANO</t>
  </si>
  <si>
    <t>OP003</t>
  </si>
  <si>
    <t>MANTENIMIENTO DE ALUMBRADO PUBLICO RURAL</t>
  </si>
  <si>
    <t>20/05/2017</t>
  </si>
  <si>
    <t>OP004</t>
  </si>
  <si>
    <t>MANTENIMIENTO DEL PANTEON MUNICIPAL.</t>
  </si>
  <si>
    <t>01/10/2017</t>
  </si>
  <si>
    <t>15/11/2017</t>
  </si>
  <si>
    <t>OP005</t>
  </si>
  <si>
    <t>MANTENIMIENTO DEL RASTRO MUNICIPAL</t>
  </si>
  <si>
    <t>GO006</t>
  </si>
  <si>
    <t>GASTO DE OPERACION DE LA DIRECCION DE DESARROLLO</t>
  </si>
  <si>
    <t>GO072</t>
  </si>
  <si>
    <t>DEVOLUCION DE RECURSOS DE LAS APORTACIONES DEL PROGRAMA DE MECANIZACION (APORTACION PARTICIPACIONES 2017)</t>
  </si>
  <si>
    <t>05/05/2017</t>
  </si>
  <si>
    <t>12/06/2017</t>
  </si>
  <si>
    <t>GO073</t>
  </si>
  <si>
    <t>DEVOLUCION DE RECURSOS DE LAS APORTACIONES DEL PROGRAMA DE MECANIZACION</t>
  </si>
  <si>
    <t>06/03/2017</t>
  </si>
  <si>
    <t>15.00 PRODUCTORES</t>
  </si>
  <si>
    <t>12/04/2017</t>
  </si>
  <si>
    <t>16/04/2017</t>
  </si>
  <si>
    <t>270010323</t>
  </si>
  <si>
    <t>FRENTE ÚNICO,EJ</t>
  </si>
  <si>
    <t>11/04/2017</t>
  </si>
  <si>
    <t>270010090</t>
  </si>
  <si>
    <t>SAN JOAQUÍN 1 RA. SECCIÓN,RA</t>
  </si>
  <si>
    <t>5.00 PRODUCTORES</t>
  </si>
  <si>
    <t>270010031</t>
  </si>
  <si>
    <t>LAS TARIMAS (EMILIANO ZAPATA),EJ</t>
  </si>
  <si>
    <t>270010095</t>
  </si>
  <si>
    <t>LAS TARIMAS,RA</t>
  </si>
  <si>
    <t>24/04/2017</t>
  </si>
  <si>
    <t>13/04/2017</t>
  </si>
  <si>
    <t>270010089</t>
  </si>
  <si>
    <t>ZACATECAS,RA</t>
  </si>
  <si>
    <t>25/04/2017</t>
  </si>
  <si>
    <t>270010119</t>
  </si>
  <si>
    <t>ADOLFO LÓPEZ MATEOS,EJ</t>
  </si>
  <si>
    <t>18/04/2017</t>
  </si>
  <si>
    <t>270010207</t>
  </si>
  <si>
    <t>SANTA CRUZ,RA</t>
  </si>
  <si>
    <t>270010752</t>
  </si>
  <si>
    <t>VISTA HERMOSA,RA</t>
  </si>
  <si>
    <t>28/04/2017</t>
  </si>
  <si>
    <t>270010046</t>
  </si>
  <si>
    <t>MISSICAB,RA</t>
  </si>
  <si>
    <t>17/04/2017</t>
  </si>
  <si>
    <t>270010076</t>
  </si>
  <si>
    <t>VICENTE GUERRERO,EJ</t>
  </si>
  <si>
    <t>270010723</t>
  </si>
  <si>
    <t>MIGUEL HIDALGO 2 DA. SECCIÓN,EJ</t>
  </si>
  <si>
    <t>270010351</t>
  </si>
  <si>
    <t>JOSÉ NARCISO ROVIROSA,EJ</t>
  </si>
  <si>
    <t>26/05/2017</t>
  </si>
  <si>
    <t>22/05/2017</t>
  </si>
  <si>
    <t>270010137</t>
  </si>
  <si>
    <t>BUENAVISTA,RA</t>
  </si>
  <si>
    <t>270010010</t>
  </si>
  <si>
    <t>BAJO NETZAHUALCÓYOTL,RA</t>
  </si>
  <si>
    <t>27/05/2017</t>
  </si>
  <si>
    <t>270010024</t>
  </si>
  <si>
    <t>LA CUCHILLA,CO</t>
  </si>
  <si>
    <t>270010252</t>
  </si>
  <si>
    <t>REFORMA (PROVINCIA),EJ</t>
  </si>
  <si>
    <t>270010203</t>
  </si>
  <si>
    <t>EL LIMÓN,EJ</t>
  </si>
  <si>
    <t>15/05/2017</t>
  </si>
  <si>
    <t>270010472</t>
  </si>
  <si>
    <t>CIBAL DE LA GLORIA,RA</t>
  </si>
  <si>
    <t>270010054</t>
  </si>
  <si>
    <t>PARAÍSO (EL TINTO),EJ</t>
  </si>
  <si>
    <t>270010473</t>
  </si>
  <si>
    <t>ASUNCIÓN,RA</t>
  </si>
  <si>
    <t>31/07/2017</t>
  </si>
  <si>
    <t>270010061</t>
  </si>
  <si>
    <t>LA REVANCHA,RA</t>
  </si>
  <si>
    <t>270010079</t>
  </si>
  <si>
    <t>EL MICAL,RA</t>
  </si>
  <si>
    <t>270010016</t>
  </si>
  <si>
    <t>LIC. CARLOS A. MADRAZO BECERRA,EJ</t>
  </si>
  <si>
    <t>18/05/2017</t>
  </si>
  <si>
    <t>270010810</t>
  </si>
  <si>
    <t>EL NUEVO BARÍ,EJ</t>
  </si>
  <si>
    <t>270010069</t>
  </si>
  <si>
    <t>EL CIBALITO,RA</t>
  </si>
  <si>
    <t>270010088</t>
  </si>
  <si>
    <t>OTATAL,RA</t>
  </si>
  <si>
    <t>270010474</t>
  </si>
  <si>
    <t>ULTIMO ESFUERZO ,EJ</t>
  </si>
  <si>
    <t>270010134</t>
  </si>
  <si>
    <t>BILIN ,EJ</t>
  </si>
  <si>
    <t>270010709</t>
  </si>
  <si>
    <t>CAUDILLOS DEL SUR,EJ</t>
  </si>
  <si>
    <t>270010050</t>
  </si>
  <si>
    <t>NICOLÁS BRAVO (SAN NICOLÁS),EJ</t>
  </si>
  <si>
    <t>21/04/2017</t>
  </si>
  <si>
    <t>OP013</t>
  </si>
  <si>
    <t>MANTENIMIENTO E IMPLEMENTACION DE MAQUINARIA AGRICOLA</t>
  </si>
  <si>
    <t>30/11/2017</t>
  </si>
  <si>
    <t>IS034</t>
  </si>
  <si>
    <t>PROGRAMA DE FOMENTO APICOLA</t>
  </si>
  <si>
    <t>IS035</t>
  </si>
  <si>
    <t>270010604</t>
  </si>
  <si>
    <t>EMILIANO ZAPATA SALAZAR,EJ</t>
  </si>
  <si>
    <t>IS036</t>
  </si>
  <si>
    <t>IS141</t>
  </si>
  <si>
    <t>PROGRAMA DE APOYO A LA CAMPAÑA ZOOSANITARIA</t>
  </si>
  <si>
    <t>7000.00 PRODUCTORES</t>
  </si>
  <si>
    <t>GO007</t>
  </si>
  <si>
    <t>GASTO DE OPERACION DE LA DIRECCION DE FOMENTO ECONOMICO Y TURISMO</t>
  </si>
  <si>
    <t>IS007</t>
  </si>
  <si>
    <t>EVENTOS ESPECIALES (TORNEO DE PESCA DEL ROBALO)</t>
  </si>
  <si>
    <t>IS029</t>
  </si>
  <si>
    <t>APOYO CON BULTOS DE CEMENTO</t>
  </si>
  <si>
    <t>04/01/2017</t>
  </si>
  <si>
    <t>IS135</t>
  </si>
  <si>
    <t>REHABILITACION DE TECHOS A BASE DE LAMINA</t>
  </si>
  <si>
    <t>270010415</t>
  </si>
  <si>
    <t>FRANCISCO VILLA,EJ</t>
  </si>
  <si>
    <t>02/04/2017</t>
  </si>
  <si>
    <t>IS136</t>
  </si>
  <si>
    <t>IS137</t>
  </si>
  <si>
    <t>IS138</t>
  </si>
  <si>
    <t>IS139</t>
  </si>
  <si>
    <t>IS140</t>
  </si>
  <si>
    <t>270010065</t>
  </si>
  <si>
    <t>MIGUEL HIDALGO SACAOLAS,EJ</t>
  </si>
  <si>
    <t>OP018</t>
  </si>
  <si>
    <t>CONSTRUCCION DE LETRINAS CON FOSA SEPTICA</t>
  </si>
  <si>
    <t>24/02/2017</t>
  </si>
  <si>
    <t>OP019</t>
  </si>
  <si>
    <t>17/03/2017</t>
  </si>
  <si>
    <t>OP020</t>
  </si>
  <si>
    <t>OP021</t>
  </si>
  <si>
    <t>OP022</t>
  </si>
  <si>
    <t>10/03/2017</t>
  </si>
  <si>
    <t>OP023</t>
  </si>
  <si>
    <t>26/03/2017</t>
  </si>
  <si>
    <t>OP024</t>
  </si>
  <si>
    <t>OP025</t>
  </si>
  <si>
    <t>25/03/2017</t>
  </si>
  <si>
    <t>OP026</t>
  </si>
  <si>
    <t>OP027</t>
  </si>
  <si>
    <t>270010011</t>
  </si>
  <si>
    <t>EL BARÍ,RA</t>
  </si>
  <si>
    <t>OP034</t>
  </si>
  <si>
    <t>CONSTRUCCION DE PISO FIRME</t>
  </si>
  <si>
    <t>10/04/2017</t>
  </si>
  <si>
    <t>OP035</t>
  </si>
  <si>
    <t>OP036</t>
  </si>
  <si>
    <t>OP037</t>
  </si>
  <si>
    <t>14/04/2017</t>
  </si>
  <si>
    <t>24/05/2017</t>
  </si>
  <si>
    <t>25/05/2017</t>
  </si>
  <si>
    <t>OP038</t>
  </si>
  <si>
    <t>OP039</t>
  </si>
  <si>
    <t>OP040</t>
  </si>
  <si>
    <t>29/05/2017</t>
  </si>
  <si>
    <t>OP041</t>
  </si>
  <si>
    <t>28/05/2017</t>
  </si>
  <si>
    <t>OP042</t>
  </si>
  <si>
    <t>OP043</t>
  </si>
  <si>
    <t>OP073</t>
  </si>
  <si>
    <t>CONSTRUCCION DE LETRINA CON FOSA SEPTICA</t>
  </si>
  <si>
    <t>11/07/2017</t>
  </si>
  <si>
    <t>OP074</t>
  </si>
  <si>
    <t>270010680</t>
  </si>
  <si>
    <t>AGRICULTORES DEL NORTE 2 DA. SECCIÓN,EJ</t>
  </si>
  <si>
    <t>OP075</t>
  </si>
  <si>
    <t>OP076</t>
  </si>
  <si>
    <t>OP077</t>
  </si>
  <si>
    <t>270010058</t>
  </si>
  <si>
    <t>ADOLFO LÓPEZ MATEOS,RA</t>
  </si>
  <si>
    <t>OP078</t>
  </si>
  <si>
    <t>OP079</t>
  </si>
  <si>
    <t>OP080</t>
  </si>
  <si>
    <t>OP081</t>
  </si>
  <si>
    <t>OP082</t>
  </si>
  <si>
    <t>OP083</t>
  </si>
  <si>
    <t>CONSTRUCCION DE FOSAS SEPTICAS</t>
  </si>
  <si>
    <t>OP084</t>
  </si>
  <si>
    <t>OP085</t>
  </si>
  <si>
    <t>OP086</t>
  </si>
  <si>
    <t>OP087</t>
  </si>
  <si>
    <t>OP088</t>
  </si>
  <si>
    <t>OP089</t>
  </si>
  <si>
    <t>GO014</t>
  </si>
  <si>
    <t>GASTO DE OPERACION DE LA DIRECCION DE PROTECCION AMBIENTAL Y DESARROLLO SUSTENTABLE</t>
  </si>
  <si>
    <t>IS015</t>
  </si>
  <si>
    <t>EVENTOS ESPECIALES (DIA MUNDIAL DEL MEDIO AMBIENTE)</t>
  </si>
  <si>
    <t>IS008</t>
  </si>
  <si>
    <t>EVENTOS ESPECIALES (FERIA TABASCO 2017)</t>
  </si>
  <si>
    <t>19/04/2017</t>
  </si>
  <si>
    <t>IS012</t>
  </si>
  <si>
    <t>EVENTOS ESPECIALES (FIESTA DEL QUESO DE PORO BALANCAN 2017)</t>
  </si>
  <si>
    <t>01/11/2017</t>
  </si>
  <si>
    <t>IS025</t>
  </si>
  <si>
    <t>IS026</t>
  </si>
  <si>
    <t>PROGRAMA DE MEJORAMIENTO GENETICO DE EQUINOS</t>
  </si>
  <si>
    <t>IS027</t>
  </si>
  <si>
    <t>PROGRAMA DE PALPACION DE LA HEMBRA BOVINA</t>
  </si>
  <si>
    <t>IS028</t>
  </si>
  <si>
    <t>APOYO A PRODUCTORES CON SEMENTALES</t>
  </si>
  <si>
    <t>GO012</t>
  </si>
  <si>
    <t>GASTO DE OPERACION DE LA DIRECCION DE ATENCION CIUDADANA</t>
  </si>
  <si>
    <t>GO013</t>
  </si>
  <si>
    <t>GASTO DE OPERACION DE LA DIRECCION DE ATENCION A LA MUJERES</t>
  </si>
  <si>
    <t>GO015</t>
  </si>
  <si>
    <t>GASTO DE OPERACION DE LA COORDINACION DEL DIF MUNICIPAL</t>
  </si>
  <si>
    <t>GO025</t>
  </si>
  <si>
    <t>GASTO DE OPERACION DE LA COORDINACION ADMINISTRATIVA DEL DIF</t>
  </si>
  <si>
    <t>GO030</t>
  </si>
  <si>
    <t>GASTO DE OPERACION DE LA UNIDAD BASICA DE REHABILITACION</t>
  </si>
  <si>
    <t>GO044</t>
  </si>
  <si>
    <t>ESTRATEGIAS PARA LA ATENCION DE VIOLENCIA DE GENERO CONTRA LAS MUJERES EN EL MUNICIPIOS DE BALANCAN</t>
  </si>
  <si>
    <t>26/01/2017</t>
  </si>
  <si>
    <t>IS001</t>
  </si>
  <si>
    <t>APOYOS SOCIALES (PERSONAS DE ESCASOS RECURSOS)</t>
  </si>
  <si>
    <t>31/10/2017</t>
  </si>
  <si>
    <t>IS002</t>
  </si>
  <si>
    <t>AYUDA A INDIGENTES</t>
  </si>
  <si>
    <t>IS003</t>
  </si>
  <si>
    <t>COPERACIONES Y AYUDAS (APOYO SIN FINES DE LUCRO)</t>
  </si>
  <si>
    <t>IS004</t>
  </si>
  <si>
    <t>APOYOS SOCIALES (TERCERA EDAD Y ESCASOS RECURSOS)</t>
  </si>
  <si>
    <t>IS005</t>
  </si>
  <si>
    <t>EVENTOS ESPECIALES (CELEBRACION DEL DIA DE REYES)</t>
  </si>
  <si>
    <t>IS016</t>
  </si>
  <si>
    <t>EVENTO ESPECIAL (DIA INTERNACIONAL DE LA MUJER)</t>
  </si>
  <si>
    <t>04/03/2017</t>
  </si>
  <si>
    <t>IS019</t>
  </si>
  <si>
    <t>EVENTOS ESPECIALES (DIA DEL ABUELO)</t>
  </si>
  <si>
    <t>01/07/2017</t>
  </si>
  <si>
    <t>IS022</t>
  </si>
  <si>
    <t>PROGRAMA SONRISA DE MUJER</t>
  </si>
  <si>
    <t>04/02/2017</t>
  </si>
  <si>
    <t>IS023</t>
  </si>
  <si>
    <t>SUMINISTRO DE LAMINAS</t>
  </si>
  <si>
    <t>IS030</t>
  </si>
  <si>
    <t>PROGRAMA DE ATENCION A PERSONAS CON DIABETIS</t>
  </si>
  <si>
    <t>IS144</t>
  </si>
  <si>
    <t>SUMINISTRO DE COMBUSTIBLE PARA EL ACONDICIONAMIENTO DEL TERRENO DE LA COL. LA COLMENA</t>
  </si>
  <si>
    <t>08/05/2017</t>
  </si>
  <si>
    <t>10/07/2017</t>
  </si>
  <si>
    <t>IS145</t>
  </si>
  <si>
    <t>SUMINISTRO DE COMBUSTIBLE QUE SERA UTILIZADO EN LOS VEHICULOS DE APOYO DE LA JUNTA ESTATAL DE CAMINOS</t>
  </si>
  <si>
    <t>OP028</t>
  </si>
  <si>
    <t>CONSTRUCCION DE COMEDOR ESCOLAR EN ESC. PREESCOLAR GENERAL FRANCISCO GONZALEZ BOCANEGRA CON CLAVE 27DJN1288M</t>
  </si>
  <si>
    <t>OP044</t>
  </si>
  <si>
    <t>CONSTRUCCION DE COMEDOR ESCOLAR EN ESC. PRIMARIA GENERAL LUGARDA RAMIREZ CON CLAVE 27DPR1529K</t>
  </si>
  <si>
    <t>19/06/2017</t>
  </si>
  <si>
    <t>21/05/2017</t>
  </si>
  <si>
    <t>OP045</t>
  </si>
  <si>
    <t>CONSTRUCCION DE COMEDOR ESCOLAR EN ESC. PREESCOLAR GENERAL FANNY BOLIVAR SANSORES CON CLAVE 27DJN0717G</t>
  </si>
  <si>
    <t>OP046</t>
  </si>
  <si>
    <t>CONSTRUCCION DE BARDA FRONTAL DE ESC. PRIMARIA GENERAL GUADALUPE VICTORIA CON CLAVE 27DPR1540G</t>
  </si>
  <si>
    <t>14/06/2017</t>
  </si>
  <si>
    <t>16/05/2017</t>
  </si>
  <si>
    <t>OP047</t>
  </si>
  <si>
    <t>CONSTRUCCION DE BARDA FRONTAL DE ESC. TELEBACHILLERATO No. 1 CLAVE 27ETH0001H</t>
  </si>
  <si>
    <t>OP065</t>
  </si>
  <si>
    <t>CONSTRUCCION DE COMEDOR ESCOLAR EN ESCUELA TELESECUNDARIA JOSE MARIA PINO SUAREZ CON CLAVE 27ETV0253E</t>
  </si>
  <si>
    <t>270010048</t>
  </si>
  <si>
    <t>EL NARANJITO,EJ</t>
  </si>
  <si>
    <t>31/08/2017</t>
  </si>
  <si>
    <t>OP066</t>
  </si>
  <si>
    <t>CONSTRUCCION DE COMEDOR ESCOLAR EN ESCUELA PRIMARIA GENERAL IGNACIO MANUEL ALTAMIRANO CON CLAVE 27EPR1122V</t>
  </si>
  <si>
    <t>OP067</t>
  </si>
  <si>
    <t>CONSTRUCCION DE COMEDOR ESCOLAR EN ESCUELA PREESCOLAR GENERAL ESTEFANIA CASTAÑEDA CON CLAVE 27EJN01140</t>
  </si>
  <si>
    <t>OP090</t>
  </si>
  <si>
    <t>CONSTRUCCION DE COMEDOR ESCOLAR EN ESCUELA PRIMARIA GENERAL REVOLUCION MEXICANA CON CLAVE 27DPR1537T</t>
  </si>
  <si>
    <t>13/07/2017</t>
  </si>
  <si>
    <t>OP091</t>
  </si>
  <si>
    <t>CONSTRUCCION DE COMEDOR ESCOLAR EN ESCUELA PRIMARIA GENERAL ROGERIO ROMERO OLIVE CON CLAVE 27DPR1037Y</t>
  </si>
  <si>
    <t>26/06/2017</t>
  </si>
  <si>
    <t>OP092</t>
  </si>
  <si>
    <t>CONSTRUCCION DE COMEDOR ESCOLAR EN ESCUELA PRIMARIA GENERAL MIGUEL HIDALGO Y COSTILLA CON CLAVE 27DPR1536U</t>
  </si>
  <si>
    <t>27/06/2017</t>
  </si>
  <si>
    <t>OP093</t>
  </si>
  <si>
    <t>CONSTRUCCION DE COMEDOR ESCOLAR EN ESCUELA PREESCOLAR GENERAL ERNESTO VALENZUELA ZETINA CON CLAVE 27DJN0183L</t>
  </si>
  <si>
    <t>LA HULERÍA ,CO</t>
  </si>
  <si>
    <t>OP094</t>
  </si>
  <si>
    <t>CONSTRUCCION DE COMEDOR ESCOLAR EN ESCUELA PRIMARIA GENERAL BENITO JUAREZ GARCIA CON CLAVE 27DPR1114M</t>
  </si>
  <si>
    <t>270010015</t>
  </si>
  <si>
    <t>EL CAPULÍN,EJ</t>
  </si>
  <si>
    <t>14/07/2017</t>
  </si>
  <si>
    <t>OP095</t>
  </si>
  <si>
    <t>MEJORAMIENTO DE EQUIPAMIENTO DE RED ELECTRICA</t>
  </si>
  <si>
    <t>GO009</t>
  </si>
  <si>
    <t>GASTO DE OPERACION DE LA DIRECCION DE EDUCACION, CULTURA Y RECREACION</t>
  </si>
  <si>
    <t>IS006</t>
  </si>
  <si>
    <t>EVENTOS ESPECIALES (FOMENTO A LOS VALORES CULTURALES CARNAVAL BALANCAN 2017)</t>
  </si>
  <si>
    <t>IS010</t>
  </si>
  <si>
    <t>FESTEJO DEL DIA DEL MAESTRO</t>
  </si>
  <si>
    <t>IS011</t>
  </si>
  <si>
    <t>EVENTOS ESPECIALES (FESTEJO DEL DIA DE LAS MADRES)</t>
  </si>
  <si>
    <t>IS013</t>
  </si>
  <si>
    <t>EVENTOS ESPECIALES (CELEBRACION DE FERIA PATRONALES EN COMUNIDADES)</t>
  </si>
  <si>
    <t>11/03/2017</t>
  </si>
  <si>
    <t>IS014</t>
  </si>
  <si>
    <t>EVENTOS ESPECIALES (FIESTAS PATRIAS)</t>
  </si>
  <si>
    <t>01/08/2017</t>
  </si>
  <si>
    <t>IS017</t>
  </si>
  <si>
    <t>EVENTOS ESPECIALES(FOMENTO A LA CULTURA,EDUCACION DEPORTE,TEATRO Y ARTE)</t>
  </si>
  <si>
    <t>IS018</t>
  </si>
  <si>
    <t>EVENTOS ESPECIALES (FERIA PATRONAL SAN MARCO-2017)</t>
  </si>
  <si>
    <t>05/04/2017</t>
  </si>
  <si>
    <t>IS020</t>
  </si>
  <si>
    <t>EVENTOS ESPECIALES (FIESTAS DECEMBRINAS)</t>
  </si>
  <si>
    <t>30/12/2017</t>
  </si>
  <si>
    <t>IS009</t>
  </si>
  <si>
    <t>EVENTOS ESPECIALES (CELEBRACION DEL DIA DEL NIÑO)</t>
  </si>
  <si>
    <t>OP051</t>
  </si>
  <si>
    <t>AMPLIACION DE RED DE AGUA POTABLE</t>
  </si>
  <si>
    <t>270010035</t>
  </si>
  <si>
    <t>JOLOCHERO,EJ</t>
  </si>
  <si>
    <t>OP052</t>
  </si>
  <si>
    <t>CONSTRUCCION DE LA RED DE AGUA POTABLE</t>
  </si>
  <si>
    <t>OP053</t>
  </si>
  <si>
    <t>REHABILITACION GENERAL DE POZO PROFUNDO DE AGUA POTABLE</t>
  </si>
  <si>
    <t>270010055</t>
  </si>
  <si>
    <t>EL PÍPILA,EJ</t>
  </si>
  <si>
    <t>OP055</t>
  </si>
  <si>
    <t>REHABILITACION GENERAL DE POZO PROFUNDO DE AGUA POTABLE NO. 1</t>
  </si>
  <si>
    <t>OP056</t>
  </si>
  <si>
    <t>REHABILITACION GENERAL DE POZO PROFUNDO DE AGUA POTABLE NO. 2</t>
  </si>
  <si>
    <t>OP057</t>
  </si>
  <si>
    <t>OP058</t>
  </si>
  <si>
    <t>REHABILITACION GENERAL DE PLANTA POTABILIZADORA DE AGUA POTABLE</t>
  </si>
  <si>
    <t>OP096</t>
  </si>
  <si>
    <t>AMPLIACION DE RED DE AGUA POTABLE EN LA COL. LA COLMENA</t>
  </si>
  <si>
    <t>OP114</t>
  </si>
  <si>
    <t>AMPLIACION DE LA RED DE AGUA POTABLE EN EL EJIDO PAN DURO</t>
  </si>
  <si>
    <t>270010696</t>
  </si>
  <si>
    <t>PAN DURO,EJ</t>
  </si>
  <si>
    <t>29/09/2017</t>
  </si>
  <si>
    <t>OP029</t>
  </si>
  <si>
    <t>REHABILITACION DE DRENAJE SANITARIO EN LAS CALLES GUSTAVO DIAZ ORDAZ, REFORMA, IGUALA, IGNACIO ZARAGOZA Y CALLE BENITO JUAREZ</t>
  </si>
  <si>
    <t>03/03/2017</t>
  </si>
  <si>
    <t>OP059</t>
  </si>
  <si>
    <t>REHABILITACION DE DRENAJE SANITARIO EN LAS CALLES GREGORIO MENDEZ ESCUADRON 201. 16 DE SEPTIEMBRE, 27 DE FEBRERO Y CALLE SECRETO, VILLA EL TRIUNFO</t>
  </si>
  <si>
    <t>OP061</t>
  </si>
  <si>
    <t xml:space="preserve">AMPLIACION DE LINEA DE PRESION CON TUBERIA DE PVC RD26 DE 8 DE Ø Y CAJA ROMPEDORA DE PRESION EN EL PERIFERICO DE LA CIUDAD DE BALANCAN   </t>
  </si>
  <si>
    <t>19/05/2017</t>
  </si>
  <si>
    <t>OP097</t>
  </si>
  <si>
    <t>AMPLIACION DE DRENAJE SANITARIO EN LA COL. LA COLMENA</t>
  </si>
  <si>
    <t>04/07/2017</t>
  </si>
  <si>
    <t>17/12/2017</t>
  </si>
  <si>
    <t>OP099</t>
  </si>
  <si>
    <t>CONSTRUCCION DE DRENAJE SANITARIO EN EL POB. MULTE DE EL MUNICIPIO DE BALANCAN TABASCO 40% FISM</t>
  </si>
  <si>
    <t>OP017</t>
  </si>
  <si>
    <t>AMPLIACION DE RED DE DISTRIBUCION ELECTRICA EN MEDIA Y BAJA TENSION EN LA COLONIA NIÑOS HEROES</t>
  </si>
  <si>
    <t>OP054</t>
  </si>
  <si>
    <t>270010060</t>
  </si>
  <si>
    <t>EL RAMONAL,EJ</t>
  </si>
  <si>
    <t>OP068</t>
  </si>
  <si>
    <t>AMPLIACION DE RED DE DISTRIBUCION ELECTRICA EN MEDIA Y BAJA TENSION</t>
  </si>
  <si>
    <t>OP069</t>
  </si>
  <si>
    <t>EQUIPAMIENTO ELECTRICO PARA OPERACION DE BOMBA DE 2 H.P. PARA EL SISTEMA DE AGUA POTABLE</t>
  </si>
  <si>
    <t>270010084</t>
  </si>
  <si>
    <t>FRANCISCO I. MADERO 1 RA. SECCIÓN,EJ</t>
  </si>
  <si>
    <t>OP070</t>
  </si>
  <si>
    <t xml:space="preserve">MEJORAMIENTO DE EQUIPAMIENTO DE RED ELECTRICA  </t>
  </si>
  <si>
    <t>OP071</t>
  </si>
  <si>
    <t>OP113</t>
  </si>
  <si>
    <t xml:space="preserve">AMPLIACION DE LA RED DE DISTRIBUCION ELECTRICA EN MEDIA Y BAJA TENSION EN LA COL. LA COLMENA </t>
  </si>
  <si>
    <t>GO071</t>
  </si>
  <si>
    <t xml:space="preserve">APORTACION MUNICIPAL SEGÚN CONVENIO DE COORDINACION PARA EL PROGRAMA DE REHABILITACION DE INFRAESTRUCTURA AGROPECUARIA Y AGRICOLA FOFAE (CAMINOS COSECHEROS Y/O SACA COSECHA) </t>
  </si>
  <si>
    <t>OP009</t>
  </si>
  <si>
    <t>GRAVADO DE CALLES DE LA VILLA EL TRIUNFO</t>
  </si>
  <si>
    <t>01/09/2017</t>
  </si>
  <si>
    <t>05/07/2017</t>
  </si>
  <si>
    <t>OP048</t>
  </si>
  <si>
    <t>REHABILITACION DE CAMINO SACA COSECHA</t>
  </si>
  <si>
    <t>OP049</t>
  </si>
  <si>
    <t>REHABILITACION DE CAMINO DE ACCESO</t>
  </si>
  <si>
    <t>01/06/2017</t>
  </si>
  <si>
    <t>03/05/2017</t>
  </si>
  <si>
    <t>OP050</t>
  </si>
  <si>
    <t>270010019</t>
  </si>
  <si>
    <t>LOS CENOTES,EJ</t>
  </si>
  <si>
    <t>OP105</t>
  </si>
  <si>
    <t>REHABILITACION EN TRAMOS AISLADOS DE CAMINO SACA COSECHA (JOLOCHERO-LOMBARDO)</t>
  </si>
  <si>
    <t>07/07/2017</t>
  </si>
  <si>
    <t>OP106</t>
  </si>
  <si>
    <t>OP107</t>
  </si>
  <si>
    <t>REHABILITACION DE CAMINO SACA COSECHA (PROLONGACION PERIFERICO)</t>
  </si>
  <si>
    <t>08/07/2017</t>
  </si>
  <si>
    <t>OP108</t>
  </si>
  <si>
    <t>REHABILITACION DE CAMINO SACA COSECHA (PANTEON)</t>
  </si>
  <si>
    <t>OP109</t>
  </si>
  <si>
    <t>REHABILITACION DE CAMINO SACA COSECHA (CENOTE-RAMONAL)</t>
  </si>
  <si>
    <t>04/09/2017</t>
  </si>
  <si>
    <t>OP112</t>
  </si>
  <si>
    <t>CONSTRUCCION DE PASO PEATONAL</t>
  </si>
  <si>
    <t>18/09/2017</t>
  </si>
  <si>
    <t>OP032</t>
  </si>
  <si>
    <t>SUMINISTRO DE MATERIAL ELECTRICO Y DE PLOMERIA PARA LA REHABILITACION DE ESPACIOS Y EDIFICIOS PUBLICOS</t>
  </si>
  <si>
    <t>OP110</t>
  </si>
  <si>
    <t>REMODELACION DE OFICINA EN ATENCION A LA MUJER</t>
  </si>
  <si>
    <t>OP115</t>
  </si>
  <si>
    <t>OP116</t>
  </si>
  <si>
    <t>OP117</t>
  </si>
  <si>
    <t>OP118</t>
  </si>
  <si>
    <t>OP119</t>
  </si>
  <si>
    <t>OP120</t>
  </si>
  <si>
    <t>OP121</t>
  </si>
  <si>
    <t>AD003</t>
  </si>
  <si>
    <t>ADQUISICION DE MINISPLIT (ATENCION A LA MUJER)</t>
  </si>
  <si>
    <t>AD004</t>
  </si>
  <si>
    <t>ADQUISICION DE MINISPLIT (ADMINISTRACION)</t>
  </si>
  <si>
    <t>AD005</t>
  </si>
  <si>
    <t>ADQUISICION DE MINISPLIT (COORDINACION DEL RAMO 33)</t>
  </si>
  <si>
    <t>AD006</t>
  </si>
  <si>
    <t>ADQUISICION DE MINISPLIT (SUBDIRECCION DE CATASTRO)</t>
  </si>
  <si>
    <t>AD007</t>
  </si>
  <si>
    <t>ADQUISICIÓN DE MINISPLIT (PRESIDENCIA AREA DE SECRETARIA TECNICA)</t>
  </si>
  <si>
    <t>AD016</t>
  </si>
  <si>
    <t xml:space="preserve">ADQUISICION DE BIENES TECNOLOGICOS Y MOBILIARIOS REMANENTE 2016 (CONTRALORIA) </t>
  </si>
  <si>
    <t>AD017</t>
  </si>
  <si>
    <t xml:space="preserve">ADQUISICION DE BIENES TECNOLOGICOS Y MOBILIARIOS REMANENTE 2016 (PRESIDENCIA) </t>
  </si>
  <si>
    <t>AD018</t>
  </si>
  <si>
    <t xml:space="preserve">ADQUISICION DE BIENES TECNOLOGICOS Y MOBILIARIOS REMANENTE 2016 (ADMINISTRACION) </t>
  </si>
  <si>
    <t>AD019</t>
  </si>
  <si>
    <t xml:space="preserve">ADQUISICION DE BIENES TECNOLOGICOS Y MOBILIARIOS REMANENTE 2016 (PROGRAMACION) </t>
  </si>
  <si>
    <t>AD020</t>
  </si>
  <si>
    <t xml:space="preserve">ADQUISICION DE BIENES TECNOLOGICOS Y MOBILIARIOS REMANENTE 2016 (ADMINISTRACION)   </t>
  </si>
  <si>
    <t>AD022</t>
  </si>
  <si>
    <t xml:space="preserve">ADQUISICION DE BIENES TECNOLOGICOS Y MOBILIARIOS REMANENTE 2016 (FINANZAS)   </t>
  </si>
  <si>
    <t>AD023</t>
  </si>
  <si>
    <t xml:space="preserve">ADQUISICION DE BIENES TECNOLOGICOS Y MOBILIARIOS REMANENTE 2016 (DECUR)   </t>
  </si>
  <si>
    <t>AD024</t>
  </si>
  <si>
    <t>OP016</t>
  </si>
  <si>
    <t>CONSTRUCCION DE CASETAS DE VIGILANCIA EN SALIDAS DE VILLA EL TRIUNFO</t>
  </si>
  <si>
    <t>OP122</t>
  </si>
  <si>
    <t xml:space="preserve">CONSTRUCCION DE COMEDOR ESCOLAR EN ESCUELA TELESECUNDARIA MANUEL SANCHEZ MARMOL CLAVE 27ETV0176O </t>
  </si>
  <si>
    <t>OP123</t>
  </si>
  <si>
    <t xml:space="preserve">CONSTRUCCION DE COMEDOR ESCOLAR EN ESCUELA PRIMARIA GENERAL REVOLUCION CAMPESINA CLAVE: 27DPR1215K   </t>
  </si>
  <si>
    <t>270010078</t>
  </si>
  <si>
    <t>CONSTITUCIÓN,EJ</t>
  </si>
  <si>
    <t>OP124</t>
  </si>
  <si>
    <t xml:space="preserve">CONSTRUCCION DE COMEDOR ESCOLAR EN ESCUELA PRIMARIA GENERAL GRAL. IGNACIO ZARAGOZA CLAVE: 27DPR1465Q </t>
  </si>
  <si>
    <t>03/10/2017</t>
  </si>
  <si>
    <t>OP125</t>
  </si>
  <si>
    <t xml:space="preserve">CONSTRUCCION DE COMEDOR ESCOLAR EN ESCUELA PRIMARIA GENERAL MARGARITA MAZA DE JUAREZ CLAVE: 27DPR1063W </t>
  </si>
  <si>
    <t>270010091</t>
  </si>
  <si>
    <t>SANTA CRUZ,EJ</t>
  </si>
  <si>
    <t>OP126</t>
  </si>
  <si>
    <t xml:space="preserve">CONSTRUCCION DE COMEDOR ESCOLAR EN ESCUELA PREESCOLAR GENERAL GABRIELA MISTRAL CLAVE: 27DJN0058N </t>
  </si>
  <si>
    <t>270010038</t>
  </si>
  <si>
    <t>OJO DE AGUA,EJ</t>
  </si>
  <si>
    <t>07/09/2017</t>
  </si>
  <si>
    <t>06/10/2017</t>
  </si>
  <si>
    <t>OP127</t>
  </si>
  <si>
    <t xml:space="preserve">CONSTRUCCION DE AULA ESCOLAR EN BACHILLERATO GENERAL CENTRO DE EDUCACIÓN MEDIA SUPERIOR A DISTANCIA NÚM.52 CLAVE: 27EMS0052K </t>
  </si>
  <si>
    <t>21/10/2017</t>
  </si>
  <si>
    <t>AD008</t>
  </si>
  <si>
    <t xml:space="preserve">ADQUISICION DE EQUIPOS TECNOLOGICOS PARA BIENES DE LA INFORMACION REMANENTE 2016 (PROGRAMACION) </t>
  </si>
  <si>
    <t>GO032</t>
  </si>
  <si>
    <t>REINTEGRO AL FEIEF POR EL MONTO TRANSFERIDO DEL EJERCICIO FISCAL 2016</t>
  </si>
  <si>
    <t>GO037</t>
  </si>
  <si>
    <t>DEVOLUCION DEL APOYO FINANCIERO COMPENSABLE OTORGADO DURANTE EL EJERCICIO FISCAL 2016</t>
  </si>
  <si>
    <t>GO051</t>
  </si>
  <si>
    <t>RESOLUCION ARBITRAL DE LA JUNTA DE CONCILIACION Y ARBITRAJE (LAUDOS LABORALES)</t>
  </si>
  <si>
    <t>GO017</t>
  </si>
  <si>
    <t>GASTOS DE LIQUIDACIONES E INDEMNIZACIONES</t>
  </si>
  <si>
    <t>GO031</t>
  </si>
  <si>
    <t>GO010</t>
  </si>
  <si>
    <t>GASTO DE OPERACION DE LA DIRECCION DE ADMINISTRACION</t>
  </si>
  <si>
    <t>GO011</t>
  </si>
  <si>
    <t>GASTO DE OPERACION DE LA DIRECCION DE ASUNTOS JURIDICOS</t>
  </si>
  <si>
    <t>GO016</t>
  </si>
  <si>
    <t>GASTO DEL SERVICIO DE ENERGIA ELECTRICA, ALUMBRADO PUBLICO Y EDIFICIOS</t>
  </si>
  <si>
    <t>GO021</t>
  </si>
  <si>
    <t>GASTO DE OPERACION DE LA CENTRAL DE MAQUINARIA</t>
  </si>
  <si>
    <t>GO026</t>
  </si>
  <si>
    <t>GASTO DE OPERACION DE LA BIBLIOTECA MUNICIPAL</t>
  </si>
  <si>
    <t>GO027</t>
  </si>
  <si>
    <t>GASTO DE OPERACION DE LA COORDINACION DE ORGANIZACION SOCIAL</t>
  </si>
  <si>
    <t>GO028</t>
  </si>
  <si>
    <t>GASTO DE OPERACION DE LA JUNTA DE RECLUTAMIENTO</t>
  </si>
  <si>
    <t>GO029</t>
  </si>
  <si>
    <t>GASTO DE OPERACION DE LA CASA DE LA CULTURA</t>
  </si>
  <si>
    <t>GO048</t>
  </si>
  <si>
    <t>GASTOS DE OPERACION DEL PROGRAMA DE MECANIZACION AGRICOLA</t>
  </si>
  <si>
    <t>17/02/2017</t>
  </si>
  <si>
    <t>GO049</t>
  </si>
  <si>
    <t xml:space="preserve">MANTENIMIENTO Y REPARACION DE EQUIPO DE TRANSPORTE   </t>
  </si>
  <si>
    <t>GO050</t>
  </si>
  <si>
    <t xml:space="preserve">ARRENDAMIENTO DE EQUIPO DE TRANSPORTE PARA LA VERIFICACION Y SEGUIMIENTO DE LAS OBRAS   </t>
  </si>
  <si>
    <t>GO052</t>
  </si>
  <si>
    <t>REHABILITACION Y MANTENIMIENTO DE LA CARRETERA CHABLE-EL TRIUNFO EN TRAMOS AISLADOS</t>
  </si>
  <si>
    <t>GO074</t>
  </si>
  <si>
    <t xml:space="preserve">APORTACION MUNICIPAL (FIII) SEGUN CONVENIO DE COOORDINACION PARA EL PROGRAMA PROAGUA 2017 DE LA COMISION NACIONAL DEL AGUA (CONAGUA) CORRESPONDIENTE AL ANEXO TECNICO APARTADO URBANO, NO. I.-AU-01/17 </t>
  </si>
  <si>
    <t>OP064</t>
  </si>
  <si>
    <t>RENTA DE EQUIPO PARA REALIZACION DE ACTIVIDADES DIVERSAS</t>
  </si>
  <si>
    <t>06/04/2017</t>
  </si>
  <si>
    <t>IS024</t>
  </si>
  <si>
    <t>APOYOS SOCIALES PARA CONTIGENCIA POR FENOMENOS NATURALES</t>
  </si>
  <si>
    <t>GO005</t>
  </si>
  <si>
    <t>GO008</t>
  </si>
  <si>
    <t>GASTO DE OPERACION DE LA DIRECCON DE OBRAS PUBLICAS, ORDENAMIENTO TERRITORIAL Y SERVICIOS MUNICIPALES</t>
  </si>
  <si>
    <t>GO038</t>
  </si>
  <si>
    <t>GASTOS DE OPERACIÓN DE LA COORDINACIÓN DEL RAMO 33</t>
  </si>
  <si>
    <t>GO004</t>
  </si>
  <si>
    <t>GASTO DE OPERACION DE LA DIRECCION DE PROGRAMACION</t>
  </si>
  <si>
    <t>GO039</t>
  </si>
  <si>
    <t>PROGRAMA DE EVALUACION DE LOS RECURSOS FEDERALES DEL FONDO DE APORTACIONES PARA LA INFRAESTRUCTURA SOCIAL MUNICIPAL</t>
  </si>
  <si>
    <t>14/01/2017</t>
  </si>
  <si>
    <t>GO001</t>
  </si>
  <si>
    <t>GASTO DE OPERACION DE LA PRESIDENCIA MUNICIPAL</t>
  </si>
  <si>
    <t>GO002</t>
  </si>
  <si>
    <t>GASTO DE OPERACION DE LA SECRETARIA DEL AYUNTAMIENTO</t>
  </si>
  <si>
    <t>GO024</t>
  </si>
  <si>
    <t>GASTO DE OPERACION DE LA COORDINACION DE DELEGADOS</t>
  </si>
  <si>
    <t>IS021</t>
  </si>
  <si>
    <t>EVENTO OFICIAL DEL SEGUNDO INFORME DE GOBIERNO MUNICIPAL 2017</t>
  </si>
  <si>
    <t>GO003</t>
  </si>
  <si>
    <t>GASTO DE OPERACION DIRECCION DE FINANZAS MUNICIPAL</t>
  </si>
  <si>
    <t>GO043</t>
  </si>
  <si>
    <t>PAGO DE MULTAS ESTABLECIDAS POR LA COMISIÓN NACIONAL DEL AGUA</t>
  </si>
  <si>
    <t>GO046</t>
  </si>
  <si>
    <t>PROGRAMA DE PROMOCION Y COBRO DE IMPUESTO PREDIAL</t>
  </si>
  <si>
    <t>GO047</t>
  </si>
  <si>
    <t>PROGRAMA DE NORMATIVIDAD Y FISCALIZACION</t>
  </si>
  <si>
    <t>PBR001</t>
  </si>
  <si>
    <t>EROGACIONES COMPLEMENTARIAS (Participaciones 2017)</t>
  </si>
  <si>
    <t>PBR002</t>
  </si>
  <si>
    <t>EROGACIONES COMPLEMENTARIAS (Ingresos de Gestion 2017)</t>
  </si>
  <si>
    <t>PBR003</t>
  </si>
  <si>
    <t>EROGACIONES COMPLEMENTARIAS (Ramo 33 Fondo III/2017)</t>
  </si>
  <si>
    <t>PBR004</t>
  </si>
  <si>
    <t>EROGACIONES COMPLEMENTARIAS (ISR Participable 2017)</t>
  </si>
  <si>
    <t>PBR005</t>
  </si>
  <si>
    <t>EROGACIONES COMPLEMENTARIAS (Mecanizacion)</t>
  </si>
  <si>
    <t>PBR006</t>
  </si>
  <si>
    <t>PBR012</t>
  </si>
  <si>
    <t xml:space="preserve">EROGACIONES COMPLEMENTARIAS (REMANENTE FIV INTERESES 2016) </t>
  </si>
  <si>
    <t>PBR024</t>
  </si>
  <si>
    <t xml:space="preserve">EROGACIONES COMPLEMENTARIAS (REMANENTE INGRESOS DE GESTION 2016) </t>
  </si>
  <si>
    <t>PBR040</t>
  </si>
  <si>
    <t xml:space="preserve">EROGACIONES COMPLEMENTARIAS (FIII INTERESES 2017) </t>
  </si>
  <si>
    <t>PBR041</t>
  </si>
  <si>
    <t xml:space="preserve">EROGACIONES COMPLEMENTARIAS (FIV INTERESES 2017) </t>
  </si>
  <si>
    <t>META ANUAL</t>
  </si>
  <si>
    <t>servicio de Alumbrado Público</t>
  </si>
  <si>
    <t>PENDIENTE</t>
  </si>
  <si>
    <t>Apoyo a la Vivienda</t>
  </si>
  <si>
    <t>22.00 LETRINAS</t>
  </si>
  <si>
    <t>4.00 LETRINAS</t>
  </si>
  <si>
    <t>3.00 LETRINAS</t>
  </si>
  <si>
    <t>7.00 LETRINAS</t>
  </si>
  <si>
    <t>5.00 LETRINAS</t>
  </si>
  <si>
    <t>6.00 LETRINAS</t>
  </si>
  <si>
    <t>9.00 LETRINAS</t>
  </si>
  <si>
    <t>126.00 METROS CUADRADOS</t>
  </si>
  <si>
    <t>186.25 METROS CUADRADOS</t>
  </si>
  <si>
    <t>76.97 METROS CUADRADOS</t>
  </si>
  <si>
    <t>86.68 METROS CUADRADOS</t>
  </si>
  <si>
    <t>103.38 METROS CUADRADOS</t>
  </si>
  <si>
    <t>138.93 METROS CUADRADOS</t>
  </si>
  <si>
    <t>234.08 METROS CUADRADOS</t>
  </si>
  <si>
    <t>61.93 METROS CUADRADOS</t>
  </si>
  <si>
    <t>158.11 METROS CUADRADOS</t>
  </si>
  <si>
    <t>217.20 METROS CUADRADOS</t>
  </si>
  <si>
    <t>15.00 LETRINAS</t>
  </si>
  <si>
    <t>2.00 LETRINAS</t>
  </si>
  <si>
    <t>3.00 FOSAS</t>
  </si>
  <si>
    <t>10.00 FOSAS</t>
  </si>
  <si>
    <t>4.00 FOSAS</t>
  </si>
  <si>
    <t>7.00 FOSAS</t>
  </si>
  <si>
    <t>19.00 FOSAS</t>
  </si>
  <si>
    <t>17.00 FOSAS</t>
  </si>
  <si>
    <t>Fomento a la Educación</t>
  </si>
  <si>
    <t>1.00 CONSTRUCCION</t>
  </si>
  <si>
    <t>100.00 M.L.</t>
  </si>
  <si>
    <t>49.80 M.L.</t>
  </si>
  <si>
    <t>6.00 EQUIPO</t>
  </si>
  <si>
    <t>Infraestructura para Agua Potable</t>
  </si>
  <si>
    <t>1233.05 M.L.</t>
  </si>
  <si>
    <t>1.00 REHABILITACION</t>
  </si>
  <si>
    <t>23/04/2017</t>
  </si>
  <si>
    <t>1096.90 M.L.</t>
  </si>
  <si>
    <t>1628.00 M.L.</t>
  </si>
  <si>
    <t>Drenaje y Alcantarillado</t>
  </si>
  <si>
    <t>734.80 M.L.</t>
  </si>
  <si>
    <t>1375.28 M.L.</t>
  </si>
  <si>
    <t>03/07/2017</t>
  </si>
  <si>
    <t>562.00 M.L.</t>
  </si>
  <si>
    <t>6240.00 M.L.</t>
  </si>
  <si>
    <t>Electrificación</t>
  </si>
  <si>
    <t>27.00 POSTES</t>
  </si>
  <si>
    <t>10.00 POSTES</t>
  </si>
  <si>
    <t>20/07/2017</t>
  </si>
  <si>
    <t>1.00 EQUIPAMIENTO</t>
  </si>
  <si>
    <t>3.00 EQUIPO</t>
  </si>
  <si>
    <t>2.00 EQUIPO</t>
  </si>
  <si>
    <t>6.00 POSTES</t>
  </si>
  <si>
    <t>Urbanización</t>
  </si>
  <si>
    <t>Carreteras</t>
  </si>
  <si>
    <t>11.50 KILOMETRO</t>
  </si>
  <si>
    <t>3.60 KILOMETRO</t>
  </si>
  <si>
    <t>3.52 KILOMETRO</t>
  </si>
  <si>
    <t>1.50 KILOMETRO</t>
  </si>
  <si>
    <t>2.00 KILOMETRO</t>
  </si>
  <si>
    <t>1.00 KILOMETRO</t>
  </si>
  <si>
    <t>4.60 KILOMETRO</t>
  </si>
  <si>
    <t>Vialidad</t>
  </si>
  <si>
    <t>4.00 CONSTRUCCION</t>
  </si>
  <si>
    <t>Infraestructura para la Vivienda</t>
  </si>
  <si>
    <t>12.00 LETRINAS</t>
  </si>
  <si>
    <t>10.00 LETRINAS</t>
  </si>
  <si>
    <t>11.00 LETRINAS</t>
  </si>
  <si>
    <t>6.00 FOSAS</t>
  </si>
  <si>
    <t>Infraestructura para la Seguridad Pública</t>
  </si>
  <si>
    <t>Infraestructura para la Educacion</t>
  </si>
  <si>
    <t>1.00 REMODELACION</t>
  </si>
  <si>
    <t>RELACIÓN DE ACCIONES  DE GASTO PUBLICO</t>
  </si>
  <si>
    <t>PROCEDENCIA: ADELANTO DE PARTICIPACIONES Economias</t>
  </si>
  <si>
    <t>SITUACION: CONCLUIDOS</t>
  </si>
  <si>
    <t>No. CONS</t>
  </si>
  <si>
    <t>CLAVE PROGRAMÁTICA UR-AI-PP</t>
  </si>
  <si>
    <t>NOMBRE DEL PROGRAMA</t>
  </si>
  <si>
    <t>No. PROY/COM</t>
  </si>
  <si>
    <t>NOMBRE DEL PROYECTO</t>
  </si>
  <si>
    <t>CLV. LOC.</t>
  </si>
  <si>
    <t>UBICACIÓN</t>
  </si>
  <si>
    <t>PROCEDENCIA</t>
  </si>
  <si>
    <t>SITUACIÓN</t>
  </si>
  <si>
    <t>TIPO DE GASTO</t>
  </si>
  <si>
    <t>PRESUPUESTO MODIFICADO AL PERIODO</t>
  </si>
  <si>
    <t>EN EL TRIMESTRE</t>
  </si>
  <si>
    <t>AL FIN DEL TRIMESTRE</t>
  </si>
  <si>
    <t>PAGADO ACUMULADO</t>
  </si>
  <si>
    <t>AVANCE</t>
  </si>
  <si>
    <t>FINAN</t>
  </si>
  <si>
    <t>FIS.</t>
  </si>
  <si>
    <t>MOD. DE EJEC.</t>
  </si>
  <si>
    <t>FECHA</t>
  </si>
  <si>
    <t>INICIO PROGR</t>
  </si>
  <si>
    <t>INICIO CONTR</t>
  </si>
  <si>
    <t>INICIO REAL</t>
  </si>
  <si>
    <t>TERM. PROGR</t>
  </si>
  <si>
    <t>TERM. CONTR</t>
  </si>
  <si>
    <t>TERM. REAL</t>
  </si>
  <si>
    <t>CIERRE TRIM.</t>
  </si>
  <si>
    <t>FECHA Y NO. DE ACTA DE AUTORIZACION DE CABILDO</t>
  </si>
  <si>
    <t>OBSERVACIONES</t>
  </si>
  <si>
    <t>Adquisición de Bienes Muebles</t>
  </si>
  <si>
    <t>09-040-K024</t>
  </si>
  <si>
    <t>CONCLUIDOS</t>
  </si>
  <si>
    <t>0.00 LOTE</t>
  </si>
  <si>
    <t>AD</t>
  </si>
  <si>
    <t>G.CAP</t>
  </si>
  <si>
    <t>No. 31 19/05/2017</t>
  </si>
  <si>
    <t>10-040-K024</t>
  </si>
  <si>
    <t>1.00 LOTE</t>
  </si>
  <si>
    <t>No.31 19/05/2017</t>
  </si>
  <si>
    <t>TOTAL DEL PROGRAMA PRESUPUESTARIO DE Adquisición de Bienes Muebles</t>
  </si>
  <si>
    <t>PROMEDIO PORCENTUAL</t>
  </si>
  <si>
    <t>GRAN TOTAL DE LOS PROGRAMAS PRESUPUESTARIOS</t>
  </si>
  <si>
    <t>SITUACION: NO INICIADOS</t>
  </si>
  <si>
    <t>34-006-K002</t>
  </si>
  <si>
    <t>NO INICIADOS</t>
  </si>
  <si>
    <t>CT</t>
  </si>
  <si>
    <t>No. 33 27/JUNIO/2017</t>
  </si>
  <si>
    <t>TOTAL DEL PROGRAMA PRESUPUESTARIO DE Infraestructura para Agua Potable</t>
  </si>
  <si>
    <t>Administración Programática y Presupuestal</t>
  </si>
  <si>
    <t>04-032-P010</t>
  </si>
  <si>
    <t>1.00 OPERACION</t>
  </si>
  <si>
    <t>G.CTE</t>
  </si>
  <si>
    <t>No. 27 03/FEB/2017</t>
  </si>
  <si>
    <t>TOTAL DEL PROGRAMA PRESUPUESTARIO DE Administración Programática y Presupuestal</t>
  </si>
  <si>
    <t>PROCEDENCIA: FIII FONDO DE APORTACIONES PARA LA INFRAESTRUCTURA SOCIAL MUNICIPAL (FISM) Nuevo (INTERESES)</t>
  </si>
  <si>
    <t>FIII FONDO DE APORTACIONES PARA LA INFRAESTRUCTURA SOCIAL MUNICIPAL (FISM) Nuevo (INTERESES)</t>
  </si>
  <si>
    <t>PROCEDENCIA: FIII FONDO DE APORTACIONES PARA LA INFRAESTRUCTURA SOCIAL MUNICIPAL (FISM) Nuevo</t>
  </si>
  <si>
    <t>34-002-F015</t>
  </si>
  <si>
    <t>No.30 04/05/2017</t>
  </si>
  <si>
    <t>NO.30 04/05/2017</t>
  </si>
  <si>
    <t>NO. 30 04/05/2017</t>
  </si>
  <si>
    <t>TOTAL DEL PROGRAMA PRESUPUESTARIO DE Apoyo a la Vivienda</t>
  </si>
  <si>
    <t>34-006-F29</t>
  </si>
  <si>
    <t>TOTAL DEL PROGRAMA PRESUPUESTARIO DE Fomento a la Educación</t>
  </si>
  <si>
    <t>No. 34 07/JULIO/2017</t>
  </si>
  <si>
    <t>34-006-K003</t>
  </si>
  <si>
    <t>NO. 31 19/05/2017</t>
  </si>
  <si>
    <t>TOTAL DEL PROGRAMA PRESUPUESTARIO DE Drenaje y Alcantarillado</t>
  </si>
  <si>
    <t>34-006-K004</t>
  </si>
  <si>
    <t/>
  </si>
  <si>
    <t>TOTAL DEL PROGRAMA PRESUPUESTARIO DE Electrificación</t>
  </si>
  <si>
    <t>34-006-K008</t>
  </si>
  <si>
    <t>NO.31 19/05/2017</t>
  </si>
  <si>
    <t>TOTAL DEL PROGRAMA PRESUPUESTARIO DE Carreteras</t>
  </si>
  <si>
    <t>34-006-K022</t>
  </si>
  <si>
    <t>TOTAL DEL PROGRAMA PRESUPUESTARIO DE Infraestructura para la Vivienda</t>
  </si>
  <si>
    <t>34-006-K034</t>
  </si>
  <si>
    <t>TOTAL DEL PROGRAMA PRESUPUESTARIO DE Infraestructura para la Educacion</t>
  </si>
  <si>
    <t>Actividades de Apoyo Administrativo</t>
  </si>
  <si>
    <t>34-040-M001</t>
  </si>
  <si>
    <t>No. 29 07/ABRIL/2017</t>
  </si>
  <si>
    <t>TOTAL DEL PROGRAMA PRESUPUESTARIO DE Actividades de Apoyo Administrativo</t>
  </si>
  <si>
    <t>NO. 25 27/DIC/2016</t>
  </si>
  <si>
    <t>SITUACION: PROCESO</t>
  </si>
  <si>
    <t>PROCESO</t>
  </si>
  <si>
    <t>No. 30 04/MAYO/2017</t>
  </si>
  <si>
    <t>No. 07/ABRIL/2017</t>
  </si>
  <si>
    <t>3.00 AREDAMIENTOS</t>
  </si>
  <si>
    <t>34-006-E50</t>
  </si>
  <si>
    <t>71.00 LUMINARIAS</t>
  </si>
  <si>
    <t>41.00 LUMINARIAS</t>
  </si>
  <si>
    <t>93.00 LUMINARIAS</t>
  </si>
  <si>
    <t>106.00 LUMINARIAS</t>
  </si>
  <si>
    <t>46.00 LUMINARIAS</t>
  </si>
  <si>
    <t>56.00 LUMINARIAS</t>
  </si>
  <si>
    <t>91.00 LUMINARIAS</t>
  </si>
  <si>
    <t>36.00 LUMINARIAS</t>
  </si>
  <si>
    <t>42.00 LUMINARIAS</t>
  </si>
  <si>
    <t>50.00 LUMINARIAS</t>
  </si>
  <si>
    <t>TOTAL DEL PROGRAMA PRESUPUESTARIO DE servicio de Alumbrado Público</t>
  </si>
  <si>
    <t>34-006-F015</t>
  </si>
  <si>
    <t>210.00 PIEZAS</t>
  </si>
  <si>
    <t>100.00 PIEZAS</t>
  </si>
  <si>
    <t>65.00 PIEZAS</t>
  </si>
  <si>
    <t>140.00 PIEZAS</t>
  </si>
  <si>
    <t>40.00 PIEZAS</t>
  </si>
  <si>
    <t>34-006-K005</t>
  </si>
  <si>
    <t>TOTAL DEL PROGRAMA PRESUPUESTARIO DE Urbanización</t>
  </si>
  <si>
    <t>1.00 APORTACION</t>
  </si>
  <si>
    <t>PROCEDENCIA: FIV FONDO DE APORTACIONES PARA EL FORTALECIMIENTO DE LOS MUNICIPIOS (FORTAMUN) Economias (INTERESES)</t>
  </si>
  <si>
    <t>FIV FONDO DE APORTACIONES PARA EL FORTALECIMIENTO DE LOS MUNICIPIOS (FORTAMUN) Economias (INTERESES)</t>
  </si>
  <si>
    <t>PROCEDENCIA: FIV FONDO DE APORTACIONES PARA EL FORTALECIMIENTO DE LOS MUNICIPIOS (FORTAMUN) Economias</t>
  </si>
  <si>
    <t>08-006-K010</t>
  </si>
  <si>
    <t>No. 34 07/JUL/2017</t>
  </si>
  <si>
    <t>TOTAL DEL PROGRAMA PRESUPUESTARIO DE Vialidad</t>
  </si>
  <si>
    <t>PROCEDENCIA: FIV FONDO DE APORTACIONES PARA EL FORTALECIMIENTO DE LOS MUNICIPIOS (FORTAMUN) Nuevo (INTERESES)</t>
  </si>
  <si>
    <t>FIV FONDO DE APORTACIONES PARA EL FORTALECIMIENTO DE LOS MUNICIPIOS (FORTAMUN) Nuevo (INTERESES)</t>
  </si>
  <si>
    <t>PROCEDENCIA: FIV FONDO DE APORTACIONES PARA EL FORTALECIMIENTO DE LOS MUNICIPIOS (FORTAMUN) Nuevo</t>
  </si>
  <si>
    <t>Salvaguarda de la Integridad Física y Patrimonial de los Habitantes</t>
  </si>
  <si>
    <t>11-008-E46</t>
  </si>
  <si>
    <t>TOTAL DEL PROGRAMA PRESUPUESTARIO DE Salvaguarda de la Integridad Física y Patrimonial de los Habitantes</t>
  </si>
  <si>
    <t>08-006-K005</t>
  </si>
  <si>
    <t>NO.32 02/06/2017</t>
  </si>
  <si>
    <t>1.00 SERVICIOS</t>
  </si>
  <si>
    <t>No. 28 03/MARZO/2017</t>
  </si>
  <si>
    <t>08-006-E50</t>
  </si>
  <si>
    <t>PROCEDENCIA: INGRESOS DE GESTIÓN Economias</t>
  </si>
  <si>
    <t>Protección Civil</t>
  </si>
  <si>
    <t>17-044-E029</t>
  </si>
  <si>
    <t>1.00 ACCION</t>
  </si>
  <si>
    <t>TOTAL DEL PROGRAMA PRESUPUESTARIO DE Protección Civil</t>
  </si>
  <si>
    <t>Edificios Públicos</t>
  </si>
  <si>
    <t>08-006-K012</t>
  </si>
  <si>
    <t>TOTAL DEL PROGRAMA PRESUPUESTARIO DE Edificios Públicos</t>
  </si>
  <si>
    <t>05-040-K024</t>
  </si>
  <si>
    <t>01-040-K024</t>
  </si>
  <si>
    <t>Modernización e innovación tecnológica y administrativa</t>
  </si>
  <si>
    <t>04-032-K038</t>
  </si>
  <si>
    <t>TOTAL DEL PROGRAMA PRESUPUESTARIO DE Modernización e innovación tecnológica y administrativa</t>
  </si>
  <si>
    <t>PROCEDENCIA: INGRESOS DE GESTIÓN Nuevo</t>
  </si>
  <si>
    <t>SITUACION: CANCELADOS</t>
  </si>
  <si>
    <t>CANCELADOS</t>
  </si>
  <si>
    <t>Desarrollo Regional</t>
  </si>
  <si>
    <t>06-016-F25</t>
  </si>
  <si>
    <t>5.00 APOYO</t>
  </si>
  <si>
    <t>1.00 APOYO</t>
  </si>
  <si>
    <t>TOTAL DEL PROGRAMA PRESUPUESTARIO DE Desarrollo Regional</t>
  </si>
  <si>
    <t>Desarrollo Pecuario</t>
  </si>
  <si>
    <t>06-016-F002</t>
  </si>
  <si>
    <t>TOTAL DEL PROGRAMA PRESUPUESTARIO DE Desarrollo Pecuario</t>
  </si>
  <si>
    <t>Política y Gobierno</t>
  </si>
  <si>
    <t>02-025-P005</t>
  </si>
  <si>
    <t>1.00 EVENTOS</t>
  </si>
  <si>
    <t>TOTAL DEL PROGRAMA PRESUPUESTARIO DE Política y Gobierno</t>
  </si>
  <si>
    <t>Administración Financiera</t>
  </si>
  <si>
    <t>03-042-P009</t>
  </si>
  <si>
    <t>TOTAL DEL PROGRAMA PRESUPUESTARIO DE Administración Financiera</t>
  </si>
  <si>
    <t>Mantenimiento y Limpieza a vialidades y Espacios Públicos</t>
  </si>
  <si>
    <t>08-006-E49</t>
  </si>
  <si>
    <t>1.00 MANTENIMIENTO</t>
  </si>
  <si>
    <t>TOTAL DEL PROGRAMA PRESUPUESTARIO DE Mantenimiento y Limpieza a vialidades y Espacios Públicos</t>
  </si>
  <si>
    <t>Desarrollo Agrícola</t>
  </si>
  <si>
    <t>06-017-F001</t>
  </si>
  <si>
    <t>06-006-F001</t>
  </si>
  <si>
    <t>TOTAL DEL PROGRAMA PRESUPUESTARIO DE Desarrollo Agrícola</t>
  </si>
  <si>
    <t>Planeación del Desarrollo Urbano y Ordenamiento Territorial</t>
  </si>
  <si>
    <t>34-013-P002</t>
  </si>
  <si>
    <t>NO. 25 27/12/2016</t>
  </si>
  <si>
    <t>TOTAL DEL PROGRAMA PRESUPUESTARIO DE Planeación del Desarrollo Urbano y Ordenamiento Territorial</t>
  </si>
  <si>
    <t>Planeación, Estadística e Indicadores</t>
  </si>
  <si>
    <t>04-007-P003</t>
  </si>
  <si>
    <t>TOTAL DEL PROGRAMA PRESUPUESTARIO DE Planeación, Estadística e Indicadores</t>
  </si>
  <si>
    <t>Servicio de Agua Potable</t>
  </si>
  <si>
    <t>03-025-E001</t>
  </si>
  <si>
    <t>TOTAL DEL PROGRAMA PRESUPUESTARIO DE Servicio de Agua Potable</t>
  </si>
  <si>
    <t>Recolección, Traslado y Disposición Final de Residuos Sólidos</t>
  </si>
  <si>
    <t>08-039-E48</t>
  </si>
  <si>
    <t>1.00 ACONDICIONAMIENTO</t>
  </si>
  <si>
    <t>TOTAL DEL PROGRAMA PRESUPUESTARIO DE Recolección, Traslado y Disposición Final de Residuos Sólidos</t>
  </si>
  <si>
    <t>06-019-F002</t>
  </si>
  <si>
    <t>2.00 ADQUISICIONES</t>
  </si>
  <si>
    <t>08-040-K024</t>
  </si>
  <si>
    <t>1.00 ADQUISICIONES</t>
  </si>
  <si>
    <t>03-040-K024</t>
  </si>
  <si>
    <t>PROCEDENCIA: ISR PARTICIPABLE Economias</t>
  </si>
  <si>
    <t>PROCEDENCIA: ISR PARTICIPABLE Nuevo</t>
  </si>
  <si>
    <t>1650.00 METROS CUADRADOS</t>
  </si>
  <si>
    <t>08-006-K028</t>
  </si>
  <si>
    <t>TOTAL DEL PROGRAMA PRESUPUESTARIO DE Infraestructura para la Seguridad Pública</t>
  </si>
  <si>
    <t>Vigilancia del Tránsito</t>
  </si>
  <si>
    <t>12-009-E019</t>
  </si>
  <si>
    <t>1.00 SUMINISTRO</t>
  </si>
  <si>
    <t>TOTAL DEL PROGRAMA PRESUPUESTARIO DE Vigilancia del Tránsito</t>
  </si>
  <si>
    <t>06-002-F015</t>
  </si>
  <si>
    <t>5100.00 BULTO</t>
  </si>
  <si>
    <t>Asistencia Social y Atención a Grupos Vulnerables</t>
  </si>
  <si>
    <t>15-038-F27</t>
  </si>
  <si>
    <t>TOTAL DEL PROGRAMA PRESUPUESTARIO DE Asistencia Social y Atención a Grupos Vulnerables</t>
  </si>
  <si>
    <t>15-040-K024</t>
  </si>
  <si>
    <t>Obligaciones Jurídicas Ineludibles</t>
  </si>
  <si>
    <t>13-040-L001</t>
  </si>
  <si>
    <t>TOTAL DEL PROGRAMA PRESUPUESTARIO DE Obligaciones Jurídicas Ineludibles</t>
  </si>
  <si>
    <t>03-026-P009</t>
  </si>
  <si>
    <t>PROCEDENCIA: PARTICIPACIONES Adefas</t>
  </si>
  <si>
    <t>03-040-L001</t>
  </si>
  <si>
    <t>PARTICIPACIONES Adefas</t>
  </si>
  <si>
    <t>A.DEUDA</t>
  </si>
  <si>
    <t>PROCEDENCIA: PARTICIPACIONES Economias</t>
  </si>
  <si>
    <t>PARTICIPACIONES Economias</t>
  </si>
  <si>
    <t>04-040-K024</t>
  </si>
  <si>
    <t>PROCEDENCIA: PARTICIPACIONES Nuevo</t>
  </si>
  <si>
    <t>9300.00 METROS CUADRADOS</t>
  </si>
  <si>
    <t>Servicios a Panteones</t>
  </si>
  <si>
    <t>08-006-E52</t>
  </si>
  <si>
    <t>TOTAL DEL PROGRAMA PRESUPUESTARIO DE Servicios a Panteones</t>
  </si>
  <si>
    <t>Servicios a Rastros</t>
  </si>
  <si>
    <t>08-006-E53</t>
  </si>
  <si>
    <t>TOTAL DEL PROGRAMA PRESUPUESTARIO DE Servicios a Rastros</t>
  </si>
  <si>
    <t>Apoyo al Fomento de la Cultura Ambiental</t>
  </si>
  <si>
    <t>16-034-F021</t>
  </si>
  <si>
    <t>TOTAL DEL PROGRAMA PRESUPUESTARIO DE Apoyo al Fomento de la Cultura Ambiental</t>
  </si>
  <si>
    <t>Ferias y Exposiciones Nacionales e Internacionales.</t>
  </si>
  <si>
    <t>07-023-F028</t>
  </si>
  <si>
    <t>TOTAL DEL PROGRAMA PRESUPUESTARIO DE Ferias y Exposiciones Nacionales e Internacionales.</t>
  </si>
  <si>
    <t>18-001-F27</t>
  </si>
  <si>
    <t>06-001-F27</t>
  </si>
  <si>
    <t>Fomento a la Cultura y las Artes</t>
  </si>
  <si>
    <t>09-021-F30</t>
  </si>
  <si>
    <t>NO.25 27/DIC/2016</t>
  </si>
  <si>
    <t>TOTAL DEL PROGRAMA PRESUPUESTARIO DE Fomento a la Cultura y las Artes</t>
  </si>
  <si>
    <t>Fomento al Deporte y Recreación</t>
  </si>
  <si>
    <t>TOTAL DEL PROGRAMA PRESUPUESTARIO DE Fomento al Deporte y Recreación</t>
  </si>
  <si>
    <t>Atención a Emergencias para la Protección Civil</t>
  </si>
  <si>
    <t>17-044-N002</t>
  </si>
  <si>
    <t>TOTAL DEL PROGRAMA PRESUPUESTARIO DE Atención a Emergencias para la Protección Civil</t>
  </si>
  <si>
    <t>Atención a la Demanda Social Educativa</t>
  </si>
  <si>
    <t>08-006-E008</t>
  </si>
  <si>
    <t>TOTAL DEL PROGRAMA PRESUPUESTARIO DE Atención a la Demanda Social Educativa</t>
  </si>
  <si>
    <t>Registro e Identificación de Población</t>
  </si>
  <si>
    <t>02-043-E47</t>
  </si>
  <si>
    <t>03-040-E47</t>
  </si>
  <si>
    <t>TOTAL DEL PROGRAMA PRESUPUESTARIO DE Registro e Identificación de Población</t>
  </si>
  <si>
    <t>19406.80 METROS CUADRADOS</t>
  </si>
  <si>
    <t>36000.00 METROS CUADRADOS</t>
  </si>
  <si>
    <t>5.00 REHABILITACION</t>
  </si>
  <si>
    <t>06-018-F001</t>
  </si>
  <si>
    <t>ACTA NO. 25 27/DIC/2016</t>
  </si>
  <si>
    <t>Apoyo Turístico</t>
  </si>
  <si>
    <t>07-023-F008</t>
  </si>
  <si>
    <t>TOTAL DEL PROGRAMA PRESUPUESTARIO DE Apoyo Turístico</t>
  </si>
  <si>
    <t>14-001-F27</t>
  </si>
  <si>
    <t>01-001-F27</t>
  </si>
  <si>
    <t>1.00 HORAS</t>
  </si>
  <si>
    <t>1.00 PROGRAMA</t>
  </si>
  <si>
    <t>08-006-F27</t>
  </si>
  <si>
    <t>2.00 ACONDICIONAMIENTO</t>
  </si>
  <si>
    <t>18-021-F30</t>
  </si>
  <si>
    <t>18-021-F31</t>
  </si>
  <si>
    <t>Responsabilidades, Resoluciones Judiciales y Pago de Liquidaciones</t>
  </si>
  <si>
    <t>10-040-L002</t>
  </si>
  <si>
    <t>13-040-L002</t>
  </si>
  <si>
    <t>TOTAL DEL PROGRAMA PRESUPUESTARIO DE Responsabilidades, Resoluciones Judiciales y Pago de Liquidaciones</t>
  </si>
  <si>
    <t>10-040-M001</t>
  </si>
  <si>
    <t>13-040-M001</t>
  </si>
  <si>
    <t>08-006-M001</t>
  </si>
  <si>
    <t>09-040-M001</t>
  </si>
  <si>
    <t>No.25 27/DIC/2016</t>
  </si>
  <si>
    <t>02-040-M001</t>
  </si>
  <si>
    <t>Evaluación y Control</t>
  </si>
  <si>
    <t>05-007-O001</t>
  </si>
  <si>
    <t>No. 25 27/DIC/2016</t>
  </si>
  <si>
    <t>TOTAL DEL PROGRAMA PRESUPUESTARIO DE Evaluación y Control</t>
  </si>
  <si>
    <t>08-006-P002</t>
  </si>
  <si>
    <t>04-032-P003</t>
  </si>
  <si>
    <t>01-025-P005</t>
  </si>
  <si>
    <t>Servicio de Drenaje y Alcantarillado</t>
  </si>
  <si>
    <t>08-006-E002</t>
  </si>
  <si>
    <t>TOTAL DEL PROGRAMA PRESUPUESTARIO DE Servicio de Drenaje y Alcantarillado</t>
  </si>
  <si>
    <t>07-044-E029</t>
  </si>
  <si>
    <t>NO. 27 03/FEB/2017</t>
  </si>
  <si>
    <t>16-041-E49</t>
  </si>
  <si>
    <t>SUBTOTAL DE Asistencia Social y Atención a Grupos Vulnerables</t>
  </si>
  <si>
    <t>SUBTOTAL DE Fomento a la Cultura y las Artes</t>
  </si>
  <si>
    <t>SUBTOTAL DE Edificios Públicos</t>
  </si>
  <si>
    <t>06-040-M001</t>
  </si>
  <si>
    <t>SUBTOTAL DE Actividades de Apoyo Administrativo</t>
  </si>
  <si>
    <t>08-040-M001</t>
  </si>
  <si>
    <t>MODALIDAD</t>
  </si>
  <si>
    <t>TRIM ANTERIOR</t>
  </si>
  <si>
    <t>ACCIONES</t>
  </si>
  <si>
    <t>EN PROCESO</t>
  </si>
  <si>
    <t>NO INICIADAS</t>
  </si>
  <si>
    <t>CANCELADAS</t>
  </si>
  <si>
    <t>TOTAL DE ACCIONES</t>
  </si>
  <si>
    <t xml:space="preserve"> AVANCE  PORCENTUAL FINAN.</t>
  </si>
  <si>
    <t xml:space="preserve"> AVANCE  PORCENTUAL FÍSICO</t>
  </si>
  <si>
    <t>MUNICIPIO: BALANCAN,TABASCO</t>
  </si>
  <si>
    <t xml:space="preserve">CONCENTRADO DE LAS ACCIONES DE GASTO PUBLICO (CORRIENTE , CAPITAL Y OTROS) </t>
  </si>
  <si>
    <t>FECHA DE CORTE FÍSICO:</t>
  </si>
  <si>
    <t>FECHA DE CORTE FINAN:</t>
  </si>
  <si>
    <t xml:space="preserve"> </t>
  </si>
  <si>
    <t xml:space="preserve">PRESUPUESTO  MODIFICADO </t>
  </si>
  <si>
    <t xml:space="preserve"> DEVENGADO</t>
  </si>
  <si>
    <t>CONCLUIDAS</t>
  </si>
  <si>
    <t xml:space="preserve">PARTICIPACIONES </t>
  </si>
  <si>
    <t xml:space="preserve"> NUEVO</t>
  </si>
  <si>
    <t>PAR ADEFAS</t>
  </si>
  <si>
    <t xml:space="preserve"> ECOMOMIA </t>
  </si>
  <si>
    <t>INGRESOS DE GESTION</t>
  </si>
  <si>
    <t>- NUEVO</t>
  </si>
  <si>
    <t>_ECONOMIA</t>
  </si>
  <si>
    <t>FONDO ISR PARTICIPABLE</t>
  </si>
  <si>
    <t>ADELANTO DE PARTICIPACIONES</t>
  </si>
  <si>
    <t>FONDO III</t>
  </si>
  <si>
    <t>_INTERESES NUEVOS</t>
  </si>
  <si>
    <t>FONDO IV</t>
  </si>
  <si>
    <t>_INTERESES ECONOMIA</t>
  </si>
  <si>
    <t>TOTALES</t>
  </si>
  <si>
    <t>INFORME DE AUTOEVALUACIÓN TRIMESTRAL DEL PERÍODO DEL  1 DE ENERO AL 30 DE SEPTIEMBRE DE 2017</t>
  </si>
  <si>
    <t>SUBTOTAL DE Mantenimiento y Limpieza a vialidades y Espacios Públicos</t>
  </si>
  <si>
    <t>1136.40 METROS CUADRADOS</t>
  </si>
  <si>
    <t>SUBTOTAL DE Apoyo Turístico</t>
  </si>
  <si>
    <t>SUBTOTAL DE Ferias y Exposiciones Nacionales e Internacionales.</t>
  </si>
  <si>
    <t>SUBTOTAL DE Fomento al Deporte y Recreación</t>
  </si>
  <si>
    <t>01-021-F31</t>
  </si>
  <si>
    <t>IS146</t>
  </si>
  <si>
    <t>APOYO AL DEPORTE (SINDICALIZADOS)</t>
  </si>
  <si>
    <t>NO. 35 04/08/2017</t>
  </si>
  <si>
    <t>16-040-M001</t>
  </si>
  <si>
    <t>IS147</t>
  </si>
  <si>
    <t>APORTACION POR SERVICIO DE TRASLADO, ALMACENAMIENTO POR SUMINISTRO DE COMBUSTIBLE (CONVENIO SERNAPAM)</t>
  </si>
  <si>
    <t>NO. 36 01/SEPT/2017</t>
  </si>
  <si>
    <t>GASTO DE OPERACION DE LA CONTRALORIA MUNICIPAL</t>
  </si>
  <si>
    <t>INFORME DE AUTOEVALUACIÓN TRIMESTRAL DEL PERÍODO DEL 1 DE ENERO AL 30 DE SEPTIEMBRE DE 2017</t>
  </si>
  <si>
    <t>SUBTOTAL DE Adquisición de Bienes Muebles</t>
  </si>
  <si>
    <t>AD025</t>
  </si>
  <si>
    <t xml:space="preserve">ADQUISICION DE MOBILIARIOS REMANENTE 2016 (PROGRAMACION) </t>
  </si>
  <si>
    <t>3.00 ADQUISICIONES</t>
  </si>
  <si>
    <t>No. 36 01/SEPT/2017</t>
  </si>
  <si>
    <t>AD026</t>
  </si>
  <si>
    <t xml:space="preserve">ADQUISICION DE MOBILIARIOS REMANENTE 2016 (ADMINISTRACION) </t>
  </si>
  <si>
    <t>6.00 ADQUISICIONES</t>
  </si>
  <si>
    <t>02-040-K024</t>
  </si>
  <si>
    <t>AD027</t>
  </si>
  <si>
    <t xml:space="preserve">ADQUISICION DE MOBILIARIOS REMANENTE 2016 (SECRETARIA) </t>
  </si>
  <si>
    <t>AD028</t>
  </si>
  <si>
    <t xml:space="preserve">ADQUISICION DE MOBILIARIOS REMANENTE 2016 (CONTRALORIA) </t>
  </si>
  <si>
    <t>SITUACION: EN PROCESO</t>
  </si>
  <si>
    <t>GO123</t>
  </si>
  <si>
    <t>GASTO DE OPERACION DE LA SECRETARIA DEL AYUNTAMIENTO (ECONOMIA 2016)</t>
  </si>
  <si>
    <t>GO089</t>
  </si>
  <si>
    <t>GO094</t>
  </si>
  <si>
    <t>GO090</t>
  </si>
  <si>
    <t>GO091</t>
  </si>
  <si>
    <t>GO093</t>
  </si>
  <si>
    <t>GO080</t>
  </si>
  <si>
    <t>GO081</t>
  </si>
  <si>
    <t>GO087</t>
  </si>
  <si>
    <t>GO085</t>
  </si>
  <si>
    <t>GO086</t>
  </si>
  <si>
    <t>GO088</t>
  </si>
  <si>
    <t>09-001-F27</t>
  </si>
  <si>
    <t>GO096</t>
  </si>
  <si>
    <t>GO099</t>
  </si>
  <si>
    <t>GO083</t>
  </si>
  <si>
    <t>GO084</t>
  </si>
  <si>
    <t>GO092</t>
  </si>
  <si>
    <t>GO097</t>
  </si>
  <si>
    <t>GO098</t>
  </si>
  <si>
    <t>GO079</t>
  </si>
  <si>
    <t>GASTO DE OPERACION DE LA CONTRALORIA MUNiCIPAL</t>
  </si>
  <si>
    <t>GO082</t>
  </si>
  <si>
    <t>GASTO DE OPERACION DE LA DIRECCON DE OBRAS, ORDENAMIENTO TERRITORIAL Y SERVICIOS MUNICIPALES</t>
  </si>
  <si>
    <t>GO078</t>
  </si>
  <si>
    <t>GO075</t>
  </si>
  <si>
    <t>GO076</t>
  </si>
  <si>
    <t>GO095</t>
  </si>
  <si>
    <t>GO077</t>
  </si>
  <si>
    <t>18-040-K024</t>
  </si>
  <si>
    <t>AD029</t>
  </si>
  <si>
    <t xml:space="preserve">ADQUISICION DE BIENES TECNOLOGICOS (DIF) </t>
  </si>
  <si>
    <t>AD030</t>
  </si>
  <si>
    <t xml:space="preserve">ADQUISICION DE BIENES TECNOLOGICOS (ADMINISTRACION)   </t>
  </si>
  <si>
    <t>No. 01/SEPT/2017</t>
  </si>
  <si>
    <t>AD031</t>
  </si>
  <si>
    <t xml:space="preserve">ADQUISICION DE BIENES TECNOLOGICOS (PROGRAMACION)   </t>
  </si>
  <si>
    <t>GO124</t>
  </si>
  <si>
    <t>GO114</t>
  </si>
  <si>
    <t>GO115</t>
  </si>
  <si>
    <t>GO117</t>
  </si>
  <si>
    <t>GO105</t>
  </si>
  <si>
    <t>GO112</t>
  </si>
  <si>
    <t>GO110</t>
  </si>
  <si>
    <t>GO111</t>
  </si>
  <si>
    <t>GO113</t>
  </si>
  <si>
    <t>GO121</t>
  </si>
  <si>
    <t>GO107</t>
  </si>
  <si>
    <t>GO108</t>
  </si>
  <si>
    <t>GO109</t>
  </si>
  <si>
    <t>GO116</t>
  </si>
  <si>
    <t>GO118</t>
  </si>
  <si>
    <t>GO119</t>
  </si>
  <si>
    <t>GO120</t>
  </si>
  <si>
    <t>GO104</t>
  </si>
  <si>
    <t>GO106</t>
  </si>
  <si>
    <t>GO103</t>
  </si>
  <si>
    <t>GO100</t>
  </si>
  <si>
    <t>1.00 SIN META</t>
  </si>
  <si>
    <t>GO101</t>
  </si>
  <si>
    <t>GO102</t>
  </si>
  <si>
    <t>INFORME DE AUTOEVALUACIÓN TRIMESTRAL DEL PERÍODO DEL  1 DE ENERO  AL 30 DE SEPTIEMBRE DE 2017</t>
  </si>
  <si>
    <t>OP128</t>
  </si>
  <si>
    <t>MANTENIMIENTO A EDIFICIOS PUBLICOS EN COL. LA CUCHILLA</t>
  </si>
  <si>
    <t>10/08/2017</t>
  </si>
  <si>
    <t>24/08/2017</t>
  </si>
  <si>
    <t>OP129</t>
  </si>
  <si>
    <t>MANTENIMIENTO A EDIFICIOS PUBLICOS EN EL POB. SAN PEDRO</t>
  </si>
  <si>
    <t>25/08/2017</t>
  </si>
  <si>
    <t>OP130</t>
  </si>
  <si>
    <t>REPARACION DE FUENTES EN EL PARQUE CENTRAL</t>
  </si>
  <si>
    <t>OP212</t>
  </si>
  <si>
    <t>SUMINISTRO DE MATERIALES PARA EL MANTENIMIENTO A EDIFICIOS PUBLICOS (ECONOMIA 2016)</t>
  </si>
  <si>
    <t>25/09/2017</t>
  </si>
  <si>
    <t>SUBTOTAL DE servicio de Alumbrado Público</t>
  </si>
  <si>
    <t>OP193</t>
  </si>
  <si>
    <t>REHABILITACION DE ALUMBRADO PUBLICO</t>
  </si>
  <si>
    <t>496.00 LUMINARIAS</t>
  </si>
  <si>
    <t>11/09/2017</t>
  </si>
  <si>
    <t>SUBTOTAL DE Apoyo a la Vivienda</t>
  </si>
  <si>
    <t>18/07/2017</t>
  </si>
  <si>
    <t>16/08/2017</t>
  </si>
  <si>
    <t>16/07/2017</t>
  </si>
  <si>
    <t>SUBTOTAL DE Fomento a la Educación</t>
  </si>
  <si>
    <t>17/08/2017</t>
  </si>
  <si>
    <t>22/07/2017</t>
  </si>
  <si>
    <t>SUBTOTAL DE Infraestructura para Agua Potable</t>
  </si>
  <si>
    <t>665.00 M.L.</t>
  </si>
  <si>
    <t>02/08/2017</t>
  </si>
  <si>
    <t>SUBTOTAL DE Drenaje y Alcantarillado</t>
  </si>
  <si>
    <t>659.00 M.L.</t>
  </si>
  <si>
    <t>SUBTOTAL DE Electrificación</t>
  </si>
  <si>
    <t>SUBTOTAL DE Urbanización</t>
  </si>
  <si>
    <t>SUBTOTAL DE Carreteras</t>
  </si>
  <si>
    <t>OP171</t>
  </si>
  <si>
    <t>270010213</t>
  </si>
  <si>
    <t>MIGUEL HIDALGO Y COSTILLA,EJ</t>
  </si>
  <si>
    <t>14.00 LUMINARIAS</t>
  </si>
  <si>
    <t>OP172</t>
  </si>
  <si>
    <t>5.00 LUMINARIAS</t>
  </si>
  <si>
    <t>OP173</t>
  </si>
  <si>
    <t>270010062</t>
  </si>
  <si>
    <t>SAN ELPIDIO,RA</t>
  </si>
  <si>
    <t>8.00 LUMINARIAS</t>
  </si>
  <si>
    <t>OP174</t>
  </si>
  <si>
    <t>3.00 LUMINARIAS</t>
  </si>
  <si>
    <t>OP175</t>
  </si>
  <si>
    <t>47.00 LUMINARIAS</t>
  </si>
  <si>
    <t>OP176</t>
  </si>
  <si>
    <t>33.00 LUMINARIAS</t>
  </si>
  <si>
    <t>OP177</t>
  </si>
  <si>
    <t>11.00 LUMINARIAS</t>
  </si>
  <si>
    <t>OP178</t>
  </si>
  <si>
    <t>22.00 LUMINARIAS</t>
  </si>
  <si>
    <t>OP179</t>
  </si>
  <si>
    <t>16.00 LUMINARIAS</t>
  </si>
  <si>
    <t>11/09/2018</t>
  </si>
  <si>
    <t>OP180</t>
  </si>
  <si>
    <t>12.00 LUMINARIAS</t>
  </si>
  <si>
    <t>OP181</t>
  </si>
  <si>
    <t>OP182</t>
  </si>
  <si>
    <t>270010002</t>
  </si>
  <si>
    <t>AGRICULTORES DEL NORTE 1 RA. SECCIÓN,EJ</t>
  </si>
  <si>
    <t>29.00 LUMINARIAS</t>
  </si>
  <si>
    <t>OP183</t>
  </si>
  <si>
    <t>OP184</t>
  </si>
  <si>
    <t>270010101</t>
  </si>
  <si>
    <t>EL PICHI,EJ</t>
  </si>
  <si>
    <t>53.00 LUMINARIAS</t>
  </si>
  <si>
    <t>OP185</t>
  </si>
  <si>
    <t>27.00 LUMINARIAS</t>
  </si>
  <si>
    <t>OP186</t>
  </si>
  <si>
    <t>270010129</t>
  </si>
  <si>
    <t>ARROYO EL TRIUNFO 2 DA. SECCIÓN,EJ</t>
  </si>
  <si>
    <t>OP187</t>
  </si>
  <si>
    <t>OP188</t>
  </si>
  <si>
    <t>OP189</t>
  </si>
  <si>
    <t>270010164</t>
  </si>
  <si>
    <t>EL CHAMIZAL,EJ</t>
  </si>
  <si>
    <t>OP190</t>
  </si>
  <si>
    <t>OP191</t>
  </si>
  <si>
    <t>OP192</t>
  </si>
  <si>
    <t>92.00 LUMINARIAS</t>
  </si>
  <si>
    <t>02/09/2017</t>
  </si>
  <si>
    <t>21/07/2017</t>
  </si>
  <si>
    <t>19/08/2017</t>
  </si>
  <si>
    <t>26/11/2017</t>
  </si>
  <si>
    <t>OP170</t>
  </si>
  <si>
    <t>CONSTRUCCION DE DRENAJE SANITARIO EN LA COL. NIÑOS HEROES</t>
  </si>
  <si>
    <t>876.50 M.L.</t>
  </si>
  <si>
    <t>13/09/2017</t>
  </si>
  <si>
    <t>27/10/2017</t>
  </si>
  <si>
    <t>31/08/2019</t>
  </si>
  <si>
    <t>34 07/07/2017</t>
  </si>
  <si>
    <t>OP169</t>
  </si>
  <si>
    <t>AMPLIACION DE RED DE DISTRIBUCION ELECTRICA EN MEDIA Y BAJA TENSION (2DA. ETAPA)</t>
  </si>
  <si>
    <t>63.00 POSTES</t>
  </si>
  <si>
    <t>27/07/2017</t>
  </si>
  <si>
    <t>28/07/2017</t>
  </si>
  <si>
    <t>11/08/2017</t>
  </si>
  <si>
    <t>OP131</t>
  </si>
  <si>
    <t>CONSTRUCCION DE LETRINA</t>
  </si>
  <si>
    <t>22/09/2017</t>
  </si>
  <si>
    <t>OP132</t>
  </si>
  <si>
    <t>OP133</t>
  </si>
  <si>
    <t xml:space="preserve">CONSTRUCCION DE LETRINA </t>
  </si>
  <si>
    <t>OP134</t>
  </si>
  <si>
    <t>15/09/2019</t>
  </si>
  <si>
    <t>OP135</t>
  </si>
  <si>
    <t>OP136</t>
  </si>
  <si>
    <t>CONSTRUCCION DE FOSA SEPTICA</t>
  </si>
  <si>
    <t>5.00 FOSAS</t>
  </si>
  <si>
    <t>OP137</t>
  </si>
  <si>
    <t>OP138</t>
  </si>
  <si>
    <t>2.00 FOSAS</t>
  </si>
  <si>
    <t>OP139</t>
  </si>
  <si>
    <t>OP140</t>
  </si>
  <si>
    <t>OP141</t>
  </si>
  <si>
    <t>OP142</t>
  </si>
  <si>
    <t>OP143</t>
  </si>
  <si>
    <t>8.00 FOSAS</t>
  </si>
  <si>
    <t>OP144</t>
  </si>
  <si>
    <t>OP145</t>
  </si>
  <si>
    <t>OP146</t>
  </si>
  <si>
    <t>OP147</t>
  </si>
  <si>
    <t>OP148</t>
  </si>
  <si>
    <t>OP149</t>
  </si>
  <si>
    <t>13.00 FOSAS</t>
  </si>
  <si>
    <t>OP150</t>
  </si>
  <si>
    <t>270010675</t>
  </si>
  <si>
    <t>PLAN DE GUADALUPE SECCIÓN KM 21,CO</t>
  </si>
  <si>
    <t>OP164</t>
  </si>
  <si>
    <t>457.71 METROS CUADRADOS</t>
  </si>
  <si>
    <t>06/09/2017</t>
  </si>
  <si>
    <t>05/10/2017</t>
  </si>
  <si>
    <t>OP165</t>
  </si>
  <si>
    <t>470.10 METROS CUADRADOS</t>
  </si>
  <si>
    <t>OP166</t>
  </si>
  <si>
    <t>131.72 METROS CUADRADOS</t>
  </si>
  <si>
    <t>OP167</t>
  </si>
  <si>
    <t>222.05 METROS CUADRADOS</t>
  </si>
  <si>
    <t>OP168</t>
  </si>
  <si>
    <t>210.00 METROS CUADRADOS</t>
  </si>
  <si>
    <t>25/10/2017</t>
  </si>
  <si>
    <t>OP151</t>
  </si>
  <si>
    <t>CONSTRUCCION DE COMEDOR ESCOLAR EN PREESCOLAR GENERAL QUETZALCOATL CON CLAVE: 27DJN0019L</t>
  </si>
  <si>
    <t>26/09/2017</t>
  </si>
  <si>
    <t>OP152</t>
  </si>
  <si>
    <t>CONSTRUCCION DE COMEDOR ESCOLAR EN PREESCOLAR GENERAL MARGARITA MAZA DE JUAREZ CON CLAVE: 27DJN0182M</t>
  </si>
  <si>
    <t>OP153</t>
  </si>
  <si>
    <t>CONSTRUCCION DE COMEDOR ESCOLAR EN PRIMARIA GENERAL JOSE MARIA MORELOS Y PAVON CON CLAVE: 27DPR1530Z</t>
  </si>
  <si>
    <t>270010009</t>
  </si>
  <si>
    <t>ARROYO EL TRIUNFO 1 RA. SECCIÓN,EJ</t>
  </si>
  <si>
    <t>27/09/2017</t>
  </si>
  <si>
    <t>26/10/2017</t>
  </si>
  <si>
    <t>OP154</t>
  </si>
  <si>
    <t>CONSTRUCCION DE COMEDOR ESCOLAR EN PRIMARIA GENERAL ESCUELA PRIMARIA DE NUEVA CREACION CON CLAVE: 27DPR0326I</t>
  </si>
  <si>
    <t>16/03/2017</t>
  </si>
  <si>
    <t>IS151</t>
  </si>
  <si>
    <t xml:space="preserve">REHABILITACION DE TECHOS A BASE DE LAMINA </t>
  </si>
  <si>
    <t>200.00 PIEZAS</t>
  </si>
  <si>
    <t>10/10/2017</t>
  </si>
  <si>
    <t>IS152</t>
  </si>
  <si>
    <t>15.00 PIEZAS</t>
  </si>
  <si>
    <t>IS153</t>
  </si>
  <si>
    <t>225.00 PIEZAS</t>
  </si>
  <si>
    <t>IS149</t>
  </si>
  <si>
    <t xml:space="preserve">EQUIPAMIENTO DE POZO PROFUNDO DE AGUA POTABLE   </t>
  </si>
  <si>
    <t>IS150</t>
  </si>
  <si>
    <t>OP200</t>
  </si>
  <si>
    <t>AMPLIACION Y REHABILITACION DE RED DE DRENAJE SANITARIO</t>
  </si>
  <si>
    <t>270010607</t>
  </si>
  <si>
    <t>ING. EMILIO LÓPEZ ZAMORA,EJ</t>
  </si>
  <si>
    <t>619.00 M.L.</t>
  </si>
  <si>
    <t>23/09/2017</t>
  </si>
  <si>
    <t>15/12/2017</t>
  </si>
  <si>
    <t>NO. 36 01-SEPT-2017</t>
  </si>
  <si>
    <t>OP203</t>
  </si>
  <si>
    <t xml:space="preserve">EQUIPAMIENTO DE RED DE ENERGIA ELECTRICA </t>
  </si>
  <si>
    <t>2.00 PIEZAS</t>
  </si>
  <si>
    <t>OP204</t>
  </si>
  <si>
    <t xml:space="preserve">MEJORAMIENTO DE EQUIPAMIENTO DE RED DE ENERGIA ELECTRICA </t>
  </si>
  <si>
    <t>3.00 PIEZAS</t>
  </si>
  <si>
    <t>OP205</t>
  </si>
  <si>
    <t>OP206</t>
  </si>
  <si>
    <t>1.00 PIEZAS</t>
  </si>
  <si>
    <t>14/08/2017</t>
  </si>
  <si>
    <t>OP155</t>
  </si>
  <si>
    <t>155.76 METROS CUADRADOS</t>
  </si>
  <si>
    <t>04/10/2017</t>
  </si>
  <si>
    <t>02/11/2017</t>
  </si>
  <si>
    <t>OP156</t>
  </si>
  <si>
    <t>140.00 METROS CUADRADOS</t>
  </si>
  <si>
    <t>OP157</t>
  </si>
  <si>
    <t>72.33 METROS CUADRADOS</t>
  </si>
  <si>
    <t>OP158</t>
  </si>
  <si>
    <t>108.20 METROS CUADRADOS</t>
  </si>
  <si>
    <t>OP159</t>
  </si>
  <si>
    <t>175.50 METROS CUADRADOS</t>
  </si>
  <si>
    <t>OP160</t>
  </si>
  <si>
    <t>148.64 METROS CUADRADOS</t>
  </si>
  <si>
    <t>OP161</t>
  </si>
  <si>
    <t>211.00 METROS CUADRADOS</t>
  </si>
  <si>
    <t>OP162</t>
  </si>
  <si>
    <t>413.00 METROS CUADRADOS</t>
  </si>
  <si>
    <t>OP163</t>
  </si>
  <si>
    <t>270010805</t>
  </si>
  <si>
    <t>ISLA SEBASTOPOL,RA</t>
  </si>
  <si>
    <t>162.00 METROS CUADRADOS</t>
  </si>
  <si>
    <t>OP208</t>
  </si>
  <si>
    <t xml:space="preserve">CONSTRUCCION DE PISO FIRME   </t>
  </si>
  <si>
    <t>263.98 METROS CUADRADOS</t>
  </si>
  <si>
    <t>OP209</t>
  </si>
  <si>
    <t xml:space="preserve">CONSTRUCCION DE LETRINA CON FOSA SEPTICA   </t>
  </si>
  <si>
    <t>8.00 LETRINAS</t>
  </si>
  <si>
    <t>OP197</t>
  </si>
  <si>
    <t>CONSTRUCCION DE COMEDOR ESCOLAR EN ESCUELA PRIMARIA GENERAL 27 DE FEBRERO CON CLAVE 27DPR1038X</t>
  </si>
  <si>
    <t>21/09/2017</t>
  </si>
  <si>
    <t>28/11/2017</t>
  </si>
  <si>
    <t>NO.36 01-SEPT-2017</t>
  </si>
  <si>
    <t>OP198</t>
  </si>
  <si>
    <t>CONSTRUCCION DE COMEDOR ESCOLAR EN ESCUELA PRIMARIA GENERAL CONSTITUCION DE 1814 CON CLAVE 27DPR1111P</t>
  </si>
  <si>
    <t>OP199</t>
  </si>
  <si>
    <t>CONSTRUCCION DE COMEDOR ESCOLAR EN ESCUELA SECUNDARIA TECNICA SECUNDARIA TECNICA 16 CON CLAVE 27DST0016Q</t>
  </si>
  <si>
    <t>OP207</t>
  </si>
  <si>
    <t xml:space="preserve">CONSTRUCCION DE COMEDOR ESCOLAR EN ESCUELA PREESCOLAR COMUNITARIO CON CLAVE: 27KJN0863A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</si>
</sst>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;\-&quot;$&quot;#,##0.00"/>
    <numFmt numFmtId="43" formatCode="_-* #,##0.00_-;\-* #,##0.00_-;_-* &quot;-&quot;??_-;_-@_-"/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0"/>
      <color rgb="FF00B050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5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6">
    <xf numFmtId="0" fontId="0" fillId="0" borderId="0" xfId="0"/>
    <xf numFmtId="0" fontId="1" fillId="2" borderId="1" xfId="0" applyFont="1" applyFill="1" applyBorder="1" applyAlignment="1">
      <alignment horizontal="centerContinuous" vertical="center"/>
    </xf>
    <xf numFmtId="0" fontId="1" fillId="2" borderId="1" xfId="0" applyFont="1" applyFill="1" applyBorder="1" applyAlignment="1">
      <alignment horizontal="centerContinuous" vertical="center" wrapText="1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9" fontId="2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9" fontId="1" fillId="0" borderId="1" xfId="0" applyNumberFormat="1" applyFont="1" applyBorder="1" applyAlignment="1">
      <alignment horizontal="centerContinuous" vertical="top"/>
    </xf>
    <xf numFmtId="164" fontId="1" fillId="0" borderId="1" xfId="0" applyNumberFormat="1" applyFont="1" applyBorder="1"/>
    <xf numFmtId="164" fontId="2" fillId="0" borderId="1" xfId="0" applyNumberFormat="1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7" fontId="3" fillId="0" borderId="8" xfId="0" applyNumberFormat="1" applyFont="1" applyBorder="1"/>
    <xf numFmtId="0" fontId="3" fillId="0" borderId="8" xfId="0" applyFont="1" applyBorder="1" applyAlignment="1">
      <alignment horizontal="centerContinuous" vertical="center"/>
    </xf>
    <xf numFmtId="164" fontId="3" fillId="0" borderId="8" xfId="0" applyNumberFormat="1" applyFont="1" applyBorder="1"/>
    <xf numFmtId="9" fontId="6" fillId="3" borderId="0" xfId="3" applyFont="1" applyFill="1"/>
    <xf numFmtId="0" fontId="6" fillId="3" borderId="0" xfId="2" applyFill="1"/>
    <xf numFmtId="0" fontId="7" fillId="3" borderId="0" xfId="2" applyFont="1" applyFill="1" applyAlignment="1">
      <alignment horizontal="center"/>
    </xf>
    <xf numFmtId="0" fontId="9" fillId="3" borderId="0" xfId="2" applyFont="1" applyFill="1" applyAlignment="1">
      <alignment horizontal="center"/>
    </xf>
    <xf numFmtId="0" fontId="7" fillId="3" borderId="0" xfId="2" applyFont="1" applyFill="1" applyAlignment="1">
      <alignment horizontal="right"/>
    </xf>
    <xf numFmtId="14" fontId="7" fillId="3" borderId="9" xfId="2" applyNumberFormat="1" applyFont="1" applyFill="1" applyBorder="1" applyAlignment="1">
      <alignment horizontal="center"/>
    </xf>
    <xf numFmtId="0" fontId="7" fillId="3" borderId="0" xfId="2" applyFont="1" applyFill="1" applyAlignment="1">
      <alignment horizontal="centerContinuous"/>
    </xf>
    <xf numFmtId="0" fontId="9" fillId="3" borderId="0" xfId="2" applyFont="1" applyFill="1" applyAlignment="1">
      <alignment horizontal="centerContinuous"/>
    </xf>
    <xf numFmtId="0" fontId="7" fillId="3" borderId="0" xfId="2" applyFont="1" applyFill="1" applyBorder="1" applyAlignment="1">
      <alignment horizontal="left"/>
    </xf>
    <xf numFmtId="0" fontId="6" fillId="3" borderId="0" xfId="2" applyFill="1" applyBorder="1"/>
    <xf numFmtId="0" fontId="6" fillId="3" borderId="10" xfId="2" applyFill="1" applyBorder="1"/>
    <xf numFmtId="0" fontId="10" fillId="2" borderId="12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21" xfId="2" applyFont="1" applyFill="1" applyBorder="1" applyAlignment="1">
      <alignment horizontal="center" vertical="center" wrapText="1"/>
    </xf>
    <xf numFmtId="0" fontId="10" fillId="4" borderId="8" xfId="2" applyFont="1" applyFill="1" applyBorder="1" applyAlignment="1">
      <alignment horizontal="center" vertical="center" wrapText="1"/>
    </xf>
    <xf numFmtId="0" fontId="7" fillId="5" borderId="23" xfId="2" applyFont="1" applyFill="1" applyBorder="1" applyAlignment="1">
      <alignment horizontal="justify" vertical="center" wrapText="1"/>
    </xf>
    <xf numFmtId="4" fontId="7" fillId="5" borderId="8" xfId="2" applyNumberFormat="1" applyFont="1" applyFill="1" applyBorder="1" applyAlignment="1">
      <alignment horizontal="right" vertical="center"/>
    </xf>
    <xf numFmtId="0" fontId="7" fillId="5" borderId="2" xfId="2" applyNumberFormat="1" applyFont="1" applyFill="1" applyBorder="1" applyAlignment="1">
      <alignment horizontal="center" vertical="center"/>
    </xf>
    <xf numFmtId="0" fontId="7" fillId="5" borderId="8" xfId="2" applyNumberFormat="1" applyFont="1" applyFill="1" applyBorder="1" applyAlignment="1">
      <alignment horizontal="center" vertical="center"/>
    </xf>
    <xf numFmtId="9" fontId="7" fillId="3" borderId="8" xfId="4" applyNumberFormat="1" applyFont="1" applyFill="1" applyBorder="1" applyAlignment="1">
      <alignment horizontal="center" vertical="center"/>
    </xf>
    <xf numFmtId="9" fontId="7" fillId="3" borderId="24" xfId="4" applyNumberFormat="1" applyFont="1" applyFill="1" applyBorder="1" applyAlignment="1">
      <alignment horizontal="center" vertical="center"/>
    </xf>
    <xf numFmtId="0" fontId="12" fillId="6" borderId="23" xfId="2" quotePrefix="1" applyFont="1" applyFill="1" applyBorder="1" applyAlignment="1">
      <alignment horizontal="right" vertical="center"/>
    </xf>
    <xf numFmtId="0" fontId="7" fillId="6" borderId="8" xfId="2" applyNumberFormat="1" applyFont="1" applyFill="1" applyBorder="1" applyAlignment="1">
      <alignment horizontal="center" vertical="center"/>
    </xf>
    <xf numFmtId="9" fontId="6" fillId="3" borderId="24" xfId="1" applyNumberFormat="1" applyFont="1" applyFill="1" applyBorder="1" applyAlignment="1">
      <alignment horizontal="center" vertical="center"/>
    </xf>
    <xf numFmtId="1" fontId="6" fillId="3" borderId="0" xfId="2" applyNumberFormat="1" applyFill="1"/>
    <xf numFmtId="0" fontId="7" fillId="5" borderId="23" xfId="2" applyFont="1" applyFill="1" applyBorder="1" applyAlignment="1">
      <alignment vertical="center"/>
    </xf>
    <xf numFmtId="0" fontId="10" fillId="2" borderId="25" xfId="2" applyFont="1" applyFill="1" applyBorder="1" applyAlignment="1">
      <alignment horizontal="center"/>
    </xf>
    <xf numFmtId="4" fontId="10" fillId="3" borderId="26" xfId="2" applyNumberFormat="1" applyFont="1" applyFill="1" applyBorder="1" applyAlignment="1">
      <alignment horizontal="right" vertical="center"/>
    </xf>
    <xf numFmtId="0" fontId="7" fillId="3" borderId="27" xfId="2" applyNumberFormat="1" applyFont="1" applyFill="1" applyBorder="1" applyAlignment="1">
      <alignment horizontal="center" vertical="center"/>
    </xf>
    <xf numFmtId="9" fontId="7" fillId="3" borderId="26" xfId="4" applyNumberFormat="1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/>
    </xf>
    <xf numFmtId="4" fontId="10" fillId="3" borderId="0" xfId="2" applyNumberFormat="1" applyFont="1" applyFill="1" applyBorder="1" applyAlignment="1">
      <alignment horizontal="right" vertical="center"/>
    </xf>
    <xf numFmtId="3" fontId="10" fillId="3" borderId="0" xfId="2" applyNumberFormat="1" applyFont="1" applyFill="1" applyBorder="1" applyAlignment="1">
      <alignment horizontal="center" vertical="center"/>
    </xf>
    <xf numFmtId="10" fontId="7" fillId="3" borderId="0" xfId="4" applyNumberFormat="1" applyFont="1" applyFill="1" applyBorder="1" applyAlignment="1">
      <alignment horizontal="center" vertical="center"/>
    </xf>
    <xf numFmtId="2" fontId="6" fillId="3" borderId="0" xfId="2" applyNumberFormat="1" applyFill="1"/>
    <xf numFmtId="0" fontId="7" fillId="3" borderId="0" xfId="2" applyFont="1" applyFill="1" applyBorder="1"/>
    <xf numFmtId="43" fontId="7" fillId="3" borderId="0" xfId="5" applyFont="1" applyFill="1" applyBorder="1"/>
    <xf numFmtId="43" fontId="7" fillId="3" borderId="0" xfId="5" applyFont="1" applyFill="1"/>
    <xf numFmtId="43" fontId="6" fillId="3" borderId="0" xfId="5" applyFont="1" applyFill="1" applyBorder="1"/>
    <xf numFmtId="0" fontId="7" fillId="3" borderId="0" xfId="2" applyFont="1" applyFill="1"/>
    <xf numFmtId="4" fontId="6" fillId="3" borderId="0" xfId="2" applyNumberFormat="1" applyFill="1"/>
    <xf numFmtId="0" fontId="1" fillId="2" borderId="8" xfId="0" applyFont="1" applyFill="1" applyBorder="1" applyAlignment="1">
      <alignment horizontal="centerContinuous" vertical="center"/>
    </xf>
    <xf numFmtId="0" fontId="1" fillId="2" borderId="8" xfId="0" applyFont="1" applyFill="1" applyBorder="1" applyAlignment="1">
      <alignment horizontal="centerContinuous" vertical="center" wrapText="1"/>
    </xf>
    <xf numFmtId="0" fontId="1" fillId="0" borderId="8" xfId="0" applyFont="1" applyBorder="1"/>
    <xf numFmtId="0" fontId="1" fillId="0" borderId="8" xfId="0" applyFont="1" applyBorder="1" applyAlignment="1">
      <alignment horizontal="centerContinuous" vertical="top"/>
    </xf>
    <xf numFmtId="0" fontId="1" fillId="0" borderId="8" xfId="0" applyFont="1" applyBorder="1" applyAlignment="1">
      <alignment horizontal="centerContinuous" vertical="top" wrapText="1"/>
    </xf>
    <xf numFmtId="164" fontId="1" fillId="0" borderId="8" xfId="0" applyNumberFormat="1" applyFont="1" applyBorder="1"/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justify" vertical="top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164" fontId="2" fillId="0" borderId="8" xfId="0" applyNumberFormat="1" applyFont="1" applyBorder="1" applyAlignment="1">
      <alignment vertical="top"/>
    </xf>
    <xf numFmtId="9" fontId="2" fillId="0" borderId="8" xfId="0" applyNumberFormat="1" applyFont="1" applyBorder="1" applyAlignment="1">
      <alignment horizontal="center" vertical="top"/>
    </xf>
    <xf numFmtId="0" fontId="1" fillId="0" borderId="8" xfId="0" applyFont="1" applyBorder="1" applyAlignment="1">
      <alignment wrapText="1"/>
    </xf>
    <xf numFmtId="164" fontId="1" fillId="0" borderId="8" xfId="0" applyNumberFormat="1" applyFont="1" applyBorder="1" applyAlignment="1">
      <alignment vertical="top"/>
    </xf>
    <xf numFmtId="9" fontId="1" fillId="0" borderId="8" xfId="0" applyNumberFormat="1" applyFont="1" applyBorder="1" applyAlignment="1">
      <alignment horizontal="centerContinuous" vertical="top"/>
    </xf>
    <xf numFmtId="0" fontId="1" fillId="0" borderId="8" xfId="0" applyFont="1" applyBorder="1" applyAlignment="1">
      <alignment vertical="top"/>
    </xf>
    <xf numFmtId="0" fontId="1" fillId="0" borderId="8" xfId="0" applyFont="1" applyBorder="1" applyAlignment="1">
      <alignment horizontal="center" vertical="top"/>
    </xf>
    <xf numFmtId="164" fontId="1" fillId="0" borderId="8" xfId="0" applyNumberFormat="1" applyFont="1" applyBorder="1" applyAlignment="1">
      <alignment horizontal="center" vertical="top"/>
    </xf>
    <xf numFmtId="9" fontId="7" fillId="3" borderId="24" xfId="1" applyNumberFormat="1" applyFont="1" applyFill="1" applyBorder="1" applyAlignment="1">
      <alignment horizontal="center" vertical="center"/>
    </xf>
    <xf numFmtId="0" fontId="11" fillId="2" borderId="16" xfId="2" applyFont="1" applyFill="1" applyBorder="1" applyAlignment="1">
      <alignment horizontal="center" vertical="center" wrapText="1"/>
    </xf>
    <xf numFmtId="0" fontId="11" fillId="2" borderId="22" xfId="2" applyFont="1" applyFill="1" applyBorder="1" applyAlignment="1">
      <alignment horizontal="center" vertical="center" wrapText="1"/>
    </xf>
    <xf numFmtId="0" fontId="7" fillId="3" borderId="0" xfId="2" applyFont="1" applyFill="1" applyAlignment="1">
      <alignment horizontal="center"/>
    </xf>
    <xf numFmtId="0" fontId="8" fillId="3" borderId="0" xfId="2" applyFont="1" applyFill="1" applyAlignment="1">
      <alignment horizontal="center"/>
    </xf>
    <xf numFmtId="0" fontId="10" fillId="2" borderId="1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2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/>
    </xf>
    <xf numFmtId="0" fontId="10" fillId="2" borderId="14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10" fillId="2" borderId="18" xfId="2" applyFont="1" applyFill="1" applyBorder="1" applyAlignment="1">
      <alignment horizontal="center" vertical="center"/>
    </xf>
    <xf numFmtId="0" fontId="10" fillId="2" borderId="9" xfId="2" applyFont="1" applyFill="1" applyBorder="1" applyAlignment="1">
      <alignment horizontal="center" vertical="center"/>
    </xf>
    <xf numFmtId="0" fontId="10" fillId="2" borderId="19" xfId="2" applyFont="1" applyFill="1" applyBorder="1" applyAlignment="1">
      <alignment horizontal="center" vertical="center"/>
    </xf>
    <xf numFmtId="0" fontId="10" fillId="2" borderId="13" xfId="2" applyFont="1" applyFill="1" applyBorder="1" applyAlignment="1">
      <alignment horizontal="center" vertical="center" wrapText="1"/>
    </xf>
    <xf numFmtId="0" fontId="10" fillId="2" borderId="14" xfId="2" applyFont="1" applyFill="1" applyBorder="1" applyAlignment="1">
      <alignment horizontal="center" vertical="center" wrapText="1"/>
    </xf>
    <xf numFmtId="0" fontId="10" fillId="2" borderId="15" xfId="2" applyFont="1" applyFill="1" applyBorder="1" applyAlignment="1">
      <alignment horizontal="center" vertical="center" wrapText="1"/>
    </xf>
    <xf numFmtId="0" fontId="10" fillId="2" borderId="20" xfId="2" applyFont="1" applyFill="1" applyBorder="1" applyAlignment="1">
      <alignment horizontal="center" vertical="center" wrapText="1"/>
    </xf>
    <xf numFmtId="0" fontId="10" fillId="2" borderId="0" xfId="2" applyFont="1" applyFill="1" applyBorder="1" applyAlignment="1">
      <alignment horizontal="center" vertical="center" wrapText="1"/>
    </xf>
    <xf numFmtId="0" fontId="10" fillId="2" borderId="21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/>
    <xf numFmtId="0" fontId="1" fillId="0" borderId="4" xfId="0" applyFont="1" applyBorder="1"/>
    <xf numFmtId="0" fontId="1" fillId="0" borderId="3" xfId="0" applyFont="1" applyBorder="1"/>
    <xf numFmtId="9" fontId="1" fillId="0" borderId="2" xfId="0" applyNumberFormat="1" applyFont="1" applyBorder="1" applyAlignment="1">
      <alignment horizontal="center" vertical="top"/>
    </xf>
    <xf numFmtId="9" fontId="1" fillId="0" borderId="4" xfId="0" applyNumberFormat="1" applyFont="1" applyBorder="1" applyAlignment="1">
      <alignment horizontal="center" vertical="top"/>
    </xf>
    <xf numFmtId="9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</cellXfs>
  <cellStyles count="6">
    <cellStyle name="Millares 2" xfId="5" xr:uid="{00000000-0005-0000-0000-000000000000}"/>
    <cellStyle name="Normal" xfId="0" builtinId="0"/>
    <cellStyle name="Normal 2" xfId="2" xr:uid="{00000000-0005-0000-0000-000002000000}"/>
    <cellStyle name="Porcentaje" xfId="1" builtinId="5"/>
    <cellStyle name="Porcentaje 2" xfId="3" xr:uid="{00000000-0005-0000-0000-000004000000}"/>
    <cellStyle name="Porcentual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244928</xdr:colOff>
      <xdr:row>1</xdr:row>
      <xdr:rowOff>108857</xdr:rowOff>
    </xdr:from>
    <xdr:to>
      <xdr:col>12</xdr:col>
      <xdr:colOff>748393</xdr:colOff>
      <xdr:row>3</xdr:row>
      <xdr:rowOff>117022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227378" y="270782"/>
          <a:ext cx="1274990" cy="36059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45720" tIns="41148" rIns="45720" bIns="0" anchor="t" upright="1"/>
        <a:lstStyle/>
        <a:p>
          <a:pPr algn="ctr" rtl="0">
            <a:defRPr sz="1000"/>
          </a:pPr>
          <a:r>
            <a:rPr lang="es-MX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ANEXO 4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acitoa\AppData\Roaming\Microsoft\Excel\4ta.%20Autoevaluacion,%20Programacion%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SSO\Documents\00%20AUTOEVALUACION%202016\AUTOEVALUACION2DOTRIM\FORM_AYUN_4TOTRIM2015%20BALANC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NAN2012\01%20Autoevaluacion\01%201er%20Trimestre%20Final\FORM_AYUN_1RA2012%20PARAIS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Escritorio\FORMATOSAUDITOR1ra20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ORMATOSAUDITOR1ra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3"/>
      <sheetName val="PROG.POA SIT.DE OBRA 4.1 CANC"/>
      <sheetName val="REC.P. 4.2. X SIT. DE OBRA CONC"/>
      <sheetName val="REC.P. 4.2. X SIT. DE OBRA  PRO"/>
      <sheetName val="REC. P. SIT.DE OBRA 4.2 CANC"/>
      <sheetName val="R.P. RM 4.3. X SIT. OBRA CON"/>
      <sheetName val="R.P. RM SIT.DE OBRA 4.3 CAN"/>
      <sheetName val="FONDO III 2011 4.6. CONC"/>
      <sheetName val="FONDO III 2011 4.6. PROC"/>
      <sheetName val="FONDO III 2011 4.6. NO INI"/>
      <sheetName val="FONDO III 2011 4.6. NO CANC"/>
      <sheetName val="FONDO III 2010 4.7. REF CON"/>
      <sheetName val="FONDO III 2010 4.7. REM CONC"/>
      <sheetName val="FONDO III 2010 4.7. REM PROC"/>
      <sheetName val="FONDO III 2010 4.7. REM NOI"/>
      <sheetName val="FIV2011 4.8. X SITUAC. CONC"/>
      <sheetName val="FIV2010 RM 4.8. X SITUAC. CONC"/>
      <sheetName val="CONVENIO 4A"/>
      <sheetName val="FOP 2011 RM 4.9. X SITUAC.CONC"/>
      <sheetName val="FOP 2010 RM 4.9. X SITUAC. CONC"/>
      <sheetName val="SER 2011 RF 4.9. X SITUAC.CON"/>
      <sheetName val="SER 2011 RF 4.9. X SITUAC. NI"/>
      <sheetName val="SER 2010 RF 4.9. X SITUAC.CONC"/>
      <sheetName val="PED 2011 4.9. X SITUAC. CON"/>
      <sheetName val="PED 2011 4.9. X SITUAC. NI"/>
      <sheetName val="CDI 2010 RM 4.9. X SITUAC. CON"/>
      <sheetName val="CDI 2010 REF 4.9. X SITUAC. CON"/>
      <sheetName val="FISE 2010 REF 4.9. X SITUAC.CON"/>
      <sheetName val="PROYMAYOR4.13"/>
      <sheetName val="Concluidos 1er trim"/>
      <sheetName val="PAR NM 2011"/>
      <sheetName val="PRO NM 2011"/>
      <sheetName val="PRO RM 2010"/>
      <sheetName val="FONDO III 2011"/>
      <sheetName val="FONDO III REF 2010"/>
      <sheetName val="FONDO IV 2011"/>
      <sheetName val="FONDO IV REM 2010"/>
      <sheetName val="Hoja1"/>
    </sheetNames>
    <sheetDataSet>
      <sheetData sheetId="0">
        <row r="2">
          <cell r="A2" t="str">
            <v>AUTOEVALUACIÓN PRESUPUESTAL - FINANCIERA DEL CUARTO TRIMESTRE DE 2011</v>
          </cell>
        </row>
        <row r="3">
          <cell r="A3" t="str">
            <v>31 DE DICIEMBRE DE 2011</v>
          </cell>
        </row>
        <row r="4">
          <cell r="A4" t="str">
            <v>OCTUBRE - DICIEMBRE</v>
          </cell>
        </row>
        <row r="6">
          <cell r="A6" t="str">
            <v>ENERO A SEPTIEMBRE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 "/>
      <sheetName val="ANEXO 2.3"/>
      <sheetName val="ANEXO 2.3B "/>
      <sheetName val="ANEXO 2.3C"/>
      <sheetName val="ANEXO 2.3D"/>
      <sheetName val="ANEXO 2.3E"/>
      <sheetName val="ANEXO 2.3F"/>
      <sheetName val="ANEXO 2.3G"/>
      <sheetName val="ANEXO 2.3H"/>
      <sheetName val="ANEXO 2.3I"/>
      <sheetName val="ANEXO 2.3J"/>
      <sheetName val="ANEXO 2.3K"/>
      <sheetName val="ANEXO 2.3L"/>
      <sheetName val="ANEXO 2.4 PART (RESUMEN)"/>
      <sheetName val="ANEXO 2.5 ING.(RESUMEN)"/>
      <sheetName val="ANEXO 2.6 RESUMEN FONDOIII"/>
      <sheetName val="ANEXO 2.7 RESUMEN FONDOIV"/>
      <sheetName val="ANEXO 2.8RESUMEN FIII  REM"/>
      <sheetName val="ANEXO 2.9 RESUMEN FONDOIVREM"/>
      <sheetName val="ANEXO 2.10 RTRANS"/>
      <sheetName val="ANEXO 2.11 Adelanto de Par(Rem)"/>
      <sheetName val="ANEXO 2.12 FNE(NVO)"/>
      <sheetName val="ANEXO 2.13 RTRANS(REM)"/>
      <sheetName val="ANEXO 2.14 ISR"/>
      <sheetName val="ANEXO 2.15 CONADE"/>
      <sheetName val="ANEXO 2.16 FOPADEM"/>
      <sheetName val="ANEXO 2.17 FISE"/>
      <sheetName val="ANEXO 2.18 FUR"/>
      <sheetName val="ANEXO 3 PROG.PPTARIOS"/>
      <sheetName val="ANEXO 4.9 ACCSXCONTRATO"/>
      <sheetName val="ACCCONVENIDAS 4.B"/>
      <sheetName val="ANEXO 8 CUADRO DE FIRMAS"/>
      <sheetName val="ANEXO 4 CONCENTRADO"/>
    </sheetNames>
    <sheetDataSet>
      <sheetData sheetId="0">
        <row r="134">
          <cell r="A134" t="str">
            <v>INFORME DE AUTOEVALUACIÓN TRIMESTRAL DEL PERÍODO DEL  1 DE ENERO AL 31 DE DICIEMBRE DE 2015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2"/>
      <sheetName val="ANEXO 2.1."/>
      <sheetName val="ANEXO 2.2."/>
      <sheetName val="ANEXO 2.3"/>
      <sheetName val="ANEXO 2.3A"/>
      <sheetName val="ANEXO 2.3B"/>
      <sheetName val="ANEXO 2.3C"/>
      <sheetName val="ANEXO 2.3D"/>
      <sheetName val="ANEXO 2.3E"/>
      <sheetName val="ANEXO 2.3F"/>
      <sheetName val="ANEXO 2.4 PART (RESUMEN)"/>
      <sheetName val="ANEXO 2.5 RP.(RESUMEN)"/>
      <sheetName val="ANEXO 2.6 RESUMEN FONDOIII"/>
      <sheetName val="ANEXO 2.7 RESUMEN FONDOIV"/>
      <sheetName val="ANEXO 2.8RESUMEN FONDOIII  REF"/>
      <sheetName val="ANEXO 2.10 PMX.(RESUMEN)"/>
      <sheetName val="ANEXO 2.11 CONVENIOS (RESUMEN)"/>
      <sheetName val="ANEXO 2.12 RAMO20 (RESUM)"/>
      <sheetName val="ANEXO 3 PROG.PPTARIOS"/>
      <sheetName val="ANEXO 4.9 ACCSXCONTRATO"/>
      <sheetName val="ANEXO 4 CONCENTRADO"/>
      <sheetName val="ANEXO 4.A CONCENTRADO DE CONV"/>
      <sheetName val="ACCCONVENIDAS 4.B"/>
      <sheetName val="ANEXO 7 ACTAS CAB. "/>
      <sheetName val="ANEXO 8 CUADRO DE FIRM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EVALUACION DEL GASTO"/>
      <sheetName val="AUTOR. POA Y R. P. "/>
      <sheetName val="EJERCIDO "/>
      <sheetName val="DISPONIBLILIDAD"/>
      <sheetName val="DISPONIBLILIDADCONVENIOS"/>
      <sheetName val="CONVENIOS"/>
      <sheetName val="RAMO 33"/>
    </sheetNames>
    <sheetDataSet>
      <sheetData sheetId="0"/>
      <sheetData sheetId="1">
        <row r="6">
          <cell r="L6" t="str">
            <v>OCTUBRE A DICIEMBRE DE 2001</v>
          </cell>
        </row>
      </sheetData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R45"/>
  <sheetViews>
    <sheetView tabSelected="1" view="pageBreakPreview" topLeftCell="B1" zoomScale="85" zoomScaleNormal="80" zoomScaleSheetLayoutView="85" workbookViewId="0">
      <selection activeCell="J21" sqref="J21"/>
    </sheetView>
  </sheetViews>
  <sheetFormatPr baseColWidth="10" defaultColWidth="11.42578125" defaultRowHeight="12.75" x14ac:dyDescent="0.2"/>
  <cols>
    <col min="1" max="1" width="30.140625" style="25" customWidth="1"/>
    <col min="2" max="2" width="19.5703125" style="25" customWidth="1"/>
    <col min="3" max="3" width="19" style="25" customWidth="1"/>
    <col min="4" max="4" width="17.7109375" style="25" customWidth="1"/>
    <col min="5" max="6" width="17.140625" style="25" customWidth="1"/>
    <col min="7" max="7" width="14.7109375" style="25" customWidth="1"/>
    <col min="8" max="9" width="13.85546875" style="25" customWidth="1"/>
    <col min="10" max="10" width="15.42578125" style="25" customWidth="1"/>
    <col min="11" max="11" width="10.7109375" style="25" customWidth="1"/>
    <col min="12" max="12" width="11.5703125" style="25" customWidth="1"/>
    <col min="13" max="13" width="12.42578125" style="25" customWidth="1"/>
    <col min="14" max="14" width="11.42578125" style="24"/>
    <col min="15" max="16384" width="11.42578125" style="25"/>
  </cols>
  <sheetData>
    <row r="1" spans="1:15" x14ac:dyDescent="0.2">
      <c r="A1" s="87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</row>
    <row r="2" spans="1:15" ht="15" x14ac:dyDescent="0.25">
      <c r="A2" s="88" t="s">
        <v>1069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5" x14ac:dyDescent="0.2">
      <c r="A3" s="87" t="s">
        <v>1047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</row>
    <row r="4" spans="1:15" x14ac:dyDescent="0.2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5" x14ac:dyDescent="0.2">
      <c r="A5" s="87" t="s">
        <v>1048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15" x14ac:dyDescent="0.2">
      <c r="A6" s="26"/>
      <c r="B6" s="26"/>
      <c r="C6" s="26"/>
      <c r="D6" s="26"/>
      <c r="E6" s="27"/>
      <c r="F6" s="26"/>
      <c r="G6" s="26"/>
      <c r="H6" s="26"/>
      <c r="I6" s="26"/>
      <c r="J6" s="26"/>
      <c r="K6" s="26"/>
      <c r="L6" s="28" t="s">
        <v>1049</v>
      </c>
      <c r="M6" s="29">
        <v>43008</v>
      </c>
    </row>
    <row r="7" spans="1:15" x14ac:dyDescent="0.2">
      <c r="A7" s="30"/>
      <c r="B7" s="30"/>
      <c r="C7" s="30"/>
      <c r="D7" s="30"/>
      <c r="E7" s="31"/>
      <c r="F7" s="30"/>
      <c r="G7" s="30"/>
      <c r="H7" s="28"/>
      <c r="I7" s="32"/>
      <c r="J7" s="32"/>
      <c r="K7" s="32"/>
      <c r="L7" s="28" t="s">
        <v>1050</v>
      </c>
      <c r="M7" s="29">
        <v>43008</v>
      </c>
    </row>
    <row r="8" spans="1:15" ht="13.5" thickBot="1" x14ac:dyDescent="0.25">
      <c r="A8" s="25" t="s">
        <v>1051</v>
      </c>
      <c r="I8" s="33" t="s">
        <v>1051</v>
      </c>
      <c r="J8" s="33"/>
      <c r="K8" s="33"/>
      <c r="L8" s="25" t="s">
        <v>1051</v>
      </c>
      <c r="M8" s="34"/>
    </row>
    <row r="9" spans="1:15" ht="12.75" customHeight="1" x14ac:dyDescent="0.2">
      <c r="A9" s="89" t="s">
        <v>1038</v>
      </c>
      <c r="B9" s="91" t="s">
        <v>14</v>
      </c>
      <c r="C9" s="91" t="s">
        <v>1052</v>
      </c>
      <c r="D9" s="94" t="s">
        <v>1053</v>
      </c>
      <c r="E9" s="95"/>
      <c r="F9" s="96"/>
      <c r="G9" s="100" t="s">
        <v>1040</v>
      </c>
      <c r="H9" s="101"/>
      <c r="I9" s="101"/>
      <c r="J9" s="102"/>
      <c r="K9" s="35"/>
      <c r="L9" s="106" t="s">
        <v>1045</v>
      </c>
      <c r="M9" s="85" t="s">
        <v>1046</v>
      </c>
    </row>
    <row r="10" spans="1:15" ht="12.75" customHeight="1" x14ac:dyDescent="0.2">
      <c r="A10" s="90"/>
      <c r="B10" s="92"/>
      <c r="C10" s="92"/>
      <c r="D10" s="97"/>
      <c r="E10" s="98"/>
      <c r="F10" s="99"/>
      <c r="G10" s="103"/>
      <c r="H10" s="104"/>
      <c r="I10" s="104"/>
      <c r="J10" s="105"/>
      <c r="K10" s="36"/>
      <c r="L10" s="107"/>
      <c r="M10" s="86"/>
    </row>
    <row r="11" spans="1:15" ht="60.75" customHeight="1" x14ac:dyDescent="0.2">
      <c r="A11" s="90"/>
      <c r="B11" s="92"/>
      <c r="C11" s="93"/>
      <c r="D11" s="37" t="s">
        <v>1039</v>
      </c>
      <c r="E11" s="37" t="s">
        <v>763</v>
      </c>
      <c r="F11" s="36" t="s">
        <v>11</v>
      </c>
      <c r="G11" s="38" t="s">
        <v>1054</v>
      </c>
      <c r="H11" s="38" t="s">
        <v>1041</v>
      </c>
      <c r="I11" s="38" t="s">
        <v>1042</v>
      </c>
      <c r="J11" s="38" t="s">
        <v>1043</v>
      </c>
      <c r="K11" s="36" t="s">
        <v>1044</v>
      </c>
      <c r="L11" s="107"/>
      <c r="M11" s="86"/>
    </row>
    <row r="12" spans="1:15" ht="30" customHeight="1" x14ac:dyDescent="0.2">
      <c r="A12" s="39" t="s">
        <v>1055</v>
      </c>
      <c r="B12" s="40">
        <f t="shared" ref="B12:J12" si="0">SUM(B13:B15)</f>
        <v>184190420.47</v>
      </c>
      <c r="C12" s="40">
        <f t="shared" si="0"/>
        <v>184297439.13999999</v>
      </c>
      <c r="D12" s="40">
        <f t="shared" si="0"/>
        <v>98353067.969999999</v>
      </c>
      <c r="E12" s="40">
        <f t="shared" si="0"/>
        <v>28328256.659999996</v>
      </c>
      <c r="F12" s="40">
        <f t="shared" si="0"/>
        <v>126681324.63</v>
      </c>
      <c r="G12" s="41">
        <f>SUM(G13:G15)</f>
        <v>34</v>
      </c>
      <c r="H12" s="41">
        <f t="shared" si="0"/>
        <v>41</v>
      </c>
      <c r="I12" s="41">
        <f t="shared" si="0"/>
        <v>6</v>
      </c>
      <c r="J12" s="41">
        <v>8</v>
      </c>
      <c r="K12" s="42">
        <f>SUM(G12:J12)</f>
        <v>89</v>
      </c>
      <c r="L12" s="43">
        <f>SUM(F12/C12)</f>
        <v>0.68737430764714857</v>
      </c>
      <c r="M12" s="44">
        <v>0.19</v>
      </c>
      <c r="O12" s="24"/>
    </row>
    <row r="13" spans="1:15" ht="30" customHeight="1" x14ac:dyDescent="0.2">
      <c r="A13" s="45" t="s">
        <v>1056</v>
      </c>
      <c r="B13" s="23">
        <v>174592268.47</v>
      </c>
      <c r="C13" s="23">
        <v>174592268.47</v>
      </c>
      <c r="D13" s="23">
        <v>91932395.079999998</v>
      </c>
      <c r="E13" s="23">
        <v>25410758.879999999</v>
      </c>
      <c r="F13" s="21">
        <f>+D13+ E13</f>
        <v>117343153.95999999</v>
      </c>
      <c r="G13" s="22">
        <v>27</v>
      </c>
      <c r="H13" s="22">
        <v>39</v>
      </c>
      <c r="I13" s="22">
        <v>6</v>
      </c>
      <c r="J13" s="22">
        <v>8</v>
      </c>
      <c r="K13" s="46">
        <f>G13+H13+I13+J13</f>
        <v>80</v>
      </c>
      <c r="L13" s="43">
        <f t="shared" ref="L13:L29" si="1">SUM(F13/C13)</f>
        <v>0.67209822627491056</v>
      </c>
      <c r="M13" s="47">
        <v>0.63</v>
      </c>
      <c r="O13" s="48"/>
    </row>
    <row r="14" spans="1:15" ht="30" customHeight="1" x14ac:dyDescent="0.2">
      <c r="A14" s="45" t="s">
        <v>1058</v>
      </c>
      <c r="B14" s="23">
        <v>0</v>
      </c>
      <c r="C14" s="23">
        <v>107018.67</v>
      </c>
      <c r="D14" s="23">
        <v>56211.22</v>
      </c>
      <c r="E14" s="23">
        <v>50807.45</v>
      </c>
      <c r="F14" s="21">
        <f>+D14+ E14</f>
        <v>107018.67</v>
      </c>
      <c r="G14" s="22">
        <v>6</v>
      </c>
      <c r="H14" s="22">
        <v>1</v>
      </c>
      <c r="I14" s="22">
        <v>0</v>
      </c>
      <c r="J14" s="22">
        <v>0</v>
      </c>
      <c r="K14" s="46">
        <f>G14+H14+I14+J14</f>
        <v>7</v>
      </c>
      <c r="L14" s="43">
        <f>SUM(F14/C14)</f>
        <v>1</v>
      </c>
      <c r="M14" s="47">
        <f>G14/K14</f>
        <v>0.8571428571428571</v>
      </c>
    </row>
    <row r="15" spans="1:15" ht="30" customHeight="1" x14ac:dyDescent="0.2">
      <c r="A15" s="45" t="s">
        <v>1057</v>
      </c>
      <c r="B15" s="23">
        <v>9598152</v>
      </c>
      <c r="C15" s="23">
        <v>9598152</v>
      </c>
      <c r="D15" s="23">
        <v>6364461.6699999999</v>
      </c>
      <c r="E15" s="23">
        <v>2866690.33</v>
      </c>
      <c r="F15" s="21">
        <f>+D15+ E15</f>
        <v>9231152</v>
      </c>
      <c r="G15" s="22">
        <v>1</v>
      </c>
      <c r="H15" s="22">
        <v>1</v>
      </c>
      <c r="I15" s="22">
        <v>0</v>
      </c>
      <c r="J15" s="22">
        <v>0</v>
      </c>
      <c r="K15" s="46">
        <f>G15+H15+I15+J15</f>
        <v>2</v>
      </c>
      <c r="L15" s="43">
        <f t="shared" si="1"/>
        <v>0.96176347280184771</v>
      </c>
      <c r="M15" s="47">
        <f t="shared" ref="M15:M29" si="2">G15/K15</f>
        <v>0.5</v>
      </c>
      <c r="O15" s="48"/>
    </row>
    <row r="16" spans="1:15" ht="30" customHeight="1" x14ac:dyDescent="0.2">
      <c r="A16" s="39" t="s">
        <v>1062</v>
      </c>
      <c r="B16" s="40">
        <f>SUM(B17:B17)</f>
        <v>6866167.25</v>
      </c>
      <c r="C16" s="40">
        <f>SUM(C17:C18)</f>
        <v>6873941.8700000001</v>
      </c>
      <c r="D16" s="40">
        <f>SUM(D17:D18)</f>
        <v>2444814.6</v>
      </c>
      <c r="E16" s="40">
        <f>SUM(E17:E18)</f>
        <v>3083143.74</v>
      </c>
      <c r="F16" s="40">
        <f>SUM(F17:F18)</f>
        <v>5527958.3400000008</v>
      </c>
      <c r="G16" s="41">
        <f>SUM(G17:G18)</f>
        <v>9</v>
      </c>
      <c r="H16" s="41">
        <f t="shared" ref="H16:I16" si="3">SUM(H17:H18)</f>
        <v>25</v>
      </c>
      <c r="I16" s="41">
        <f t="shared" si="3"/>
        <v>1</v>
      </c>
      <c r="J16" s="41">
        <f>SUM(J17:J18)</f>
        <v>0</v>
      </c>
      <c r="K16" s="42">
        <f>SUM(G16:J16)</f>
        <v>35</v>
      </c>
      <c r="L16" s="43">
        <f>SUM(F16/C16)</f>
        <v>0.80419044044083554</v>
      </c>
      <c r="M16" s="84">
        <v>0.17</v>
      </c>
    </row>
    <row r="17" spans="1:16" ht="30" customHeight="1" x14ac:dyDescent="0.2">
      <c r="A17" s="45" t="s">
        <v>1060</v>
      </c>
      <c r="B17" s="23">
        <v>6866167.25</v>
      </c>
      <c r="C17" s="23">
        <v>6866167.25</v>
      </c>
      <c r="D17" s="23">
        <v>2437039.98</v>
      </c>
      <c r="E17" s="23">
        <v>3083143.74</v>
      </c>
      <c r="F17" s="21">
        <f>+D17+ E17</f>
        <v>5520183.7200000007</v>
      </c>
      <c r="G17" s="22">
        <v>8</v>
      </c>
      <c r="H17" s="22">
        <v>25</v>
      </c>
      <c r="I17" s="22">
        <v>1</v>
      </c>
      <c r="J17" s="22">
        <v>0</v>
      </c>
      <c r="K17" s="46">
        <f>SUM(G17:J17)</f>
        <v>34</v>
      </c>
      <c r="L17" s="43">
        <f t="shared" si="1"/>
        <v>0.8039687235990356</v>
      </c>
      <c r="M17" s="47">
        <v>0.75</v>
      </c>
      <c r="O17" s="48"/>
    </row>
    <row r="18" spans="1:16" ht="30" customHeight="1" x14ac:dyDescent="0.2">
      <c r="A18" s="45" t="s">
        <v>1061</v>
      </c>
      <c r="B18" s="23">
        <v>0</v>
      </c>
      <c r="C18" s="23">
        <v>7774.62</v>
      </c>
      <c r="D18" s="23">
        <v>7774.62</v>
      </c>
      <c r="E18" s="23">
        <v>0</v>
      </c>
      <c r="F18" s="21">
        <f>+D18+ E18</f>
        <v>7774.62</v>
      </c>
      <c r="G18" s="22">
        <v>1</v>
      </c>
      <c r="H18" s="22">
        <v>0</v>
      </c>
      <c r="I18" s="22">
        <v>0</v>
      </c>
      <c r="J18" s="22">
        <v>0</v>
      </c>
      <c r="K18" s="46">
        <f t="shared" ref="K18" si="4">SUM(G18:J18)</f>
        <v>1</v>
      </c>
      <c r="L18" s="43">
        <f t="shared" si="1"/>
        <v>1</v>
      </c>
      <c r="M18" s="47">
        <f t="shared" si="2"/>
        <v>1</v>
      </c>
      <c r="O18" s="48"/>
    </row>
    <row r="19" spans="1:16" ht="30" customHeight="1" x14ac:dyDescent="0.2">
      <c r="A19" s="49" t="s">
        <v>1059</v>
      </c>
      <c r="B19" s="40">
        <f t="shared" ref="B19:E19" si="5">SUM(B20:B21)</f>
        <v>11459782.310000001</v>
      </c>
      <c r="C19" s="40">
        <f>SUM(C20:C21)</f>
        <v>11667075.15</v>
      </c>
      <c r="D19" s="40">
        <f t="shared" si="5"/>
        <v>5211960.6800000006</v>
      </c>
      <c r="E19" s="40">
        <f t="shared" si="5"/>
        <v>4453625.0599999996</v>
      </c>
      <c r="F19" s="40">
        <f>SUM(F20:F21)</f>
        <v>9665585.7400000002</v>
      </c>
      <c r="G19" s="41">
        <f>SUM(G20:G21)</f>
        <v>22</v>
      </c>
      <c r="H19" s="41">
        <f>SUM(H20:H21)</f>
        <v>27</v>
      </c>
      <c r="I19" s="41">
        <f>SUM(I20:I21)</f>
        <v>6</v>
      </c>
      <c r="J19" s="41">
        <v>6</v>
      </c>
      <c r="K19" s="42">
        <f>SUM(G19:J19)</f>
        <v>61</v>
      </c>
      <c r="L19" s="43">
        <f t="shared" ref="L19:L26" si="6">SUM(F19/C19)</f>
        <v>0.82844977132079245</v>
      </c>
      <c r="M19" s="84">
        <v>0.11</v>
      </c>
      <c r="O19" s="24"/>
    </row>
    <row r="20" spans="1:16" ht="30" customHeight="1" x14ac:dyDescent="0.2">
      <c r="A20" s="45" t="s">
        <v>1060</v>
      </c>
      <c r="B20" s="23">
        <v>11459782.310000001</v>
      </c>
      <c r="C20" s="23">
        <v>11459782.310000001</v>
      </c>
      <c r="D20" s="23">
        <v>5079672.7</v>
      </c>
      <c r="E20" s="23">
        <v>4453625.0599999996</v>
      </c>
      <c r="F20" s="21">
        <f>+D20+ E20</f>
        <v>9533297.7599999998</v>
      </c>
      <c r="G20" s="22">
        <v>18</v>
      </c>
      <c r="H20" s="22">
        <v>27</v>
      </c>
      <c r="I20" s="22">
        <v>3</v>
      </c>
      <c r="J20" s="22">
        <v>6</v>
      </c>
      <c r="K20" s="46">
        <f>SUM(G20:J20)</f>
        <v>54</v>
      </c>
      <c r="L20" s="43">
        <f t="shared" si="6"/>
        <v>0.8318916976006675</v>
      </c>
      <c r="M20" s="47">
        <v>0.69</v>
      </c>
    </row>
    <row r="21" spans="1:16" ht="30" customHeight="1" x14ac:dyDescent="0.2">
      <c r="A21" s="45" t="s">
        <v>1061</v>
      </c>
      <c r="B21" s="23">
        <v>0</v>
      </c>
      <c r="C21" s="23">
        <v>207292.84</v>
      </c>
      <c r="D21" s="23">
        <v>132287.98000000001</v>
      </c>
      <c r="E21" s="23">
        <v>0</v>
      </c>
      <c r="F21" s="21">
        <f>+D21+ E21</f>
        <v>132287.98000000001</v>
      </c>
      <c r="G21" s="22">
        <v>4</v>
      </c>
      <c r="H21" s="22">
        <v>0</v>
      </c>
      <c r="I21" s="22">
        <v>3</v>
      </c>
      <c r="J21" s="22">
        <v>0</v>
      </c>
      <c r="K21" s="46">
        <f>SUM(G21:J21)</f>
        <v>7</v>
      </c>
      <c r="L21" s="43">
        <f t="shared" si="6"/>
        <v>0.63816955761713723</v>
      </c>
      <c r="M21" s="47">
        <v>0.43</v>
      </c>
    </row>
    <row r="22" spans="1:16" ht="30" customHeight="1" x14ac:dyDescent="0.2">
      <c r="A22" s="49" t="s">
        <v>1066</v>
      </c>
      <c r="B22" s="40">
        <f t="shared" ref="B22:I22" si="7">SUM(B23:B26)</f>
        <v>30504383.41</v>
      </c>
      <c r="C22" s="40">
        <f t="shared" si="7"/>
        <v>34114634.159999996</v>
      </c>
      <c r="D22" s="40">
        <f t="shared" si="7"/>
        <v>17544352.510000002</v>
      </c>
      <c r="E22" s="40">
        <f t="shared" si="7"/>
        <v>8174721.5999999996</v>
      </c>
      <c r="F22" s="40">
        <f t="shared" si="7"/>
        <v>25719074.109999999</v>
      </c>
      <c r="G22" s="41">
        <f>SUM(G23:G26)</f>
        <v>3</v>
      </c>
      <c r="H22" s="41">
        <f t="shared" si="7"/>
        <v>2</v>
      </c>
      <c r="I22" s="41">
        <f t="shared" si="7"/>
        <v>3</v>
      </c>
      <c r="J22" s="41">
        <f>SUM(J23:J26)</f>
        <v>0</v>
      </c>
      <c r="K22" s="42">
        <f>SUM(G22:J22)</f>
        <v>8</v>
      </c>
      <c r="L22" s="43">
        <f t="shared" si="6"/>
        <v>0.75390150717653193</v>
      </c>
      <c r="M22" s="84">
        <v>0.15</v>
      </c>
      <c r="O22" s="24"/>
      <c r="P22" s="48"/>
    </row>
    <row r="23" spans="1:16" ht="30" customHeight="1" x14ac:dyDescent="0.2">
      <c r="A23" s="45" t="s">
        <v>1060</v>
      </c>
      <c r="B23" s="23">
        <v>30504383.41</v>
      </c>
      <c r="C23" s="23">
        <v>33642094</v>
      </c>
      <c r="D23" s="23">
        <v>17544352.510000002</v>
      </c>
      <c r="E23" s="23">
        <v>8006135.3499999996</v>
      </c>
      <c r="F23" s="21">
        <f>+D23+ E23</f>
        <v>25550487.859999999</v>
      </c>
      <c r="G23" s="22">
        <v>0</v>
      </c>
      <c r="H23" s="22">
        <v>1</v>
      </c>
      <c r="I23" s="22">
        <v>0</v>
      </c>
      <c r="J23" s="22">
        <v>0</v>
      </c>
      <c r="K23" s="22">
        <f>+G23+ H23+ I23+ J23</f>
        <v>1</v>
      </c>
      <c r="L23" s="43">
        <f t="shared" si="6"/>
        <v>0.75947971193469699</v>
      </c>
      <c r="M23" s="47">
        <v>0.76</v>
      </c>
    </row>
    <row r="24" spans="1:16" ht="30" customHeight="1" x14ac:dyDescent="0.2">
      <c r="A24" s="45" t="s">
        <v>1065</v>
      </c>
      <c r="B24" s="23">
        <v>0</v>
      </c>
      <c r="C24" s="23">
        <v>286.74</v>
      </c>
      <c r="D24" s="23">
        <v>0</v>
      </c>
      <c r="E24" s="23">
        <v>0</v>
      </c>
      <c r="F24" s="21">
        <f>+D24+ E24</f>
        <v>0</v>
      </c>
      <c r="G24" s="22">
        <v>0</v>
      </c>
      <c r="H24" s="22">
        <v>0</v>
      </c>
      <c r="I24" s="22">
        <v>1</v>
      </c>
      <c r="J24" s="22">
        <v>0</v>
      </c>
      <c r="K24" s="22">
        <f>+G24+ H24+ I24+ J24</f>
        <v>1</v>
      </c>
      <c r="L24" s="43">
        <f t="shared" si="6"/>
        <v>0</v>
      </c>
      <c r="M24" s="47">
        <f t="shared" ref="M24:M26" si="8">G24/K24</f>
        <v>0</v>
      </c>
    </row>
    <row r="25" spans="1:16" ht="30" customHeight="1" x14ac:dyDescent="0.2">
      <c r="A25" s="45" t="s">
        <v>1061</v>
      </c>
      <c r="B25" s="23">
        <v>0</v>
      </c>
      <c r="C25" s="23">
        <v>471627.16</v>
      </c>
      <c r="D25" s="23">
        <v>0</v>
      </c>
      <c r="E25" s="23">
        <v>168586.25</v>
      </c>
      <c r="F25" s="21">
        <f>+D25+ E25</f>
        <v>168586.25</v>
      </c>
      <c r="G25" s="22">
        <v>3</v>
      </c>
      <c r="H25" s="22">
        <v>1</v>
      </c>
      <c r="I25" s="22">
        <v>1</v>
      </c>
      <c r="J25" s="22">
        <v>0</v>
      </c>
      <c r="K25" s="22">
        <f>+G25+ H25+ I25+ J25</f>
        <v>5</v>
      </c>
      <c r="L25" s="43">
        <f t="shared" si="6"/>
        <v>0.35745661891058184</v>
      </c>
      <c r="M25" s="47">
        <v>0.8</v>
      </c>
      <c r="O25" s="48"/>
    </row>
    <row r="26" spans="1:16" ht="30" customHeight="1" x14ac:dyDescent="0.2">
      <c r="A26" s="45" t="s">
        <v>1067</v>
      </c>
      <c r="B26" s="23">
        <v>0</v>
      </c>
      <c r="C26" s="23">
        <v>626.26</v>
      </c>
      <c r="D26" s="23">
        <v>0</v>
      </c>
      <c r="E26" s="23">
        <v>0</v>
      </c>
      <c r="F26" s="21">
        <f>+D26+ E26</f>
        <v>0</v>
      </c>
      <c r="G26" s="22">
        <v>0</v>
      </c>
      <c r="H26" s="22">
        <v>0</v>
      </c>
      <c r="I26" s="22">
        <v>1</v>
      </c>
      <c r="J26" s="22">
        <v>0</v>
      </c>
      <c r="K26" s="22">
        <f>+G26+ H26+ I26+ J26</f>
        <v>1</v>
      </c>
      <c r="L26" s="43">
        <f t="shared" si="6"/>
        <v>0</v>
      </c>
      <c r="M26" s="47">
        <f t="shared" si="8"/>
        <v>0</v>
      </c>
    </row>
    <row r="27" spans="1:16" ht="30" customHeight="1" x14ac:dyDescent="0.2">
      <c r="A27" s="49" t="s">
        <v>1064</v>
      </c>
      <c r="B27" s="40">
        <f t="shared" ref="B27:J27" si="9">SUM(B28:B29)</f>
        <v>65809527.350000001</v>
      </c>
      <c r="C27" s="40">
        <f t="shared" si="9"/>
        <v>70551261.480000004</v>
      </c>
      <c r="D27" s="40">
        <f t="shared" si="9"/>
        <v>25161941.68</v>
      </c>
      <c r="E27" s="40">
        <f t="shared" si="9"/>
        <v>13237130.24</v>
      </c>
      <c r="F27" s="40">
        <f t="shared" si="9"/>
        <v>38399071.920000002</v>
      </c>
      <c r="G27" s="41">
        <f>SUM(G28:G29)</f>
        <v>84</v>
      </c>
      <c r="H27" s="41">
        <f t="shared" si="9"/>
        <v>82</v>
      </c>
      <c r="I27" s="41">
        <f t="shared" si="9"/>
        <v>29</v>
      </c>
      <c r="J27" s="41">
        <f t="shared" si="9"/>
        <v>0</v>
      </c>
      <c r="K27" s="42">
        <f>SUM(G27:J27)</f>
        <v>195</v>
      </c>
      <c r="L27" s="43">
        <f t="shared" si="1"/>
        <v>0.54427193950154151</v>
      </c>
      <c r="M27" s="84">
        <f>M28+M29</f>
        <v>0.82</v>
      </c>
      <c r="O27" s="24"/>
    </row>
    <row r="28" spans="1:16" ht="30" customHeight="1" x14ac:dyDescent="0.2">
      <c r="A28" s="45" t="s">
        <v>1060</v>
      </c>
      <c r="B28" s="23">
        <v>65809527.350000001</v>
      </c>
      <c r="C28" s="23">
        <v>70166301</v>
      </c>
      <c r="D28" s="23">
        <v>25161941.68</v>
      </c>
      <c r="E28" s="23">
        <v>13237130.24</v>
      </c>
      <c r="F28" s="21">
        <f>+D28+ E28</f>
        <v>38399071.920000002</v>
      </c>
      <c r="G28" s="22">
        <v>84</v>
      </c>
      <c r="H28" s="22">
        <v>82</v>
      </c>
      <c r="I28" s="22">
        <v>28</v>
      </c>
      <c r="J28" s="22">
        <v>0</v>
      </c>
      <c r="K28" s="22">
        <f>+G28+ H28+ I28+ J28</f>
        <v>194</v>
      </c>
      <c r="L28" s="43">
        <f t="shared" si="1"/>
        <v>0.54725803373901671</v>
      </c>
      <c r="M28" s="47">
        <v>0.82</v>
      </c>
      <c r="O28" s="48"/>
    </row>
    <row r="29" spans="1:16" ht="30" customHeight="1" x14ac:dyDescent="0.2">
      <c r="A29" s="45" t="s">
        <v>1065</v>
      </c>
      <c r="B29" s="23">
        <v>0</v>
      </c>
      <c r="C29" s="23">
        <v>384960.48</v>
      </c>
      <c r="D29" s="23">
        <v>0</v>
      </c>
      <c r="E29" s="23">
        <v>0</v>
      </c>
      <c r="F29" s="21">
        <f>+D29+ E29</f>
        <v>0</v>
      </c>
      <c r="G29" s="22">
        <v>0</v>
      </c>
      <c r="H29" s="22">
        <v>0</v>
      </c>
      <c r="I29" s="22">
        <v>1</v>
      </c>
      <c r="J29" s="22">
        <v>0</v>
      </c>
      <c r="K29" s="22">
        <f>+G29+ H29+ I29+ J29</f>
        <v>1</v>
      </c>
      <c r="L29" s="43">
        <f t="shared" si="1"/>
        <v>0</v>
      </c>
      <c r="M29" s="47">
        <f t="shared" si="2"/>
        <v>0</v>
      </c>
      <c r="O29" s="48"/>
    </row>
    <row r="30" spans="1:16" ht="30" customHeight="1" x14ac:dyDescent="0.2">
      <c r="A30" s="39" t="s">
        <v>1063</v>
      </c>
      <c r="B30" s="40">
        <f t="shared" ref="B30:J30" si="10">SUM(B31:B31)</f>
        <v>0</v>
      </c>
      <c r="C30" s="40">
        <f t="shared" si="10"/>
        <v>9710.23</v>
      </c>
      <c r="D30" s="40">
        <f t="shared" si="10"/>
        <v>9710.23</v>
      </c>
      <c r="E30" s="40">
        <f t="shared" si="10"/>
        <v>0</v>
      </c>
      <c r="F30" s="40">
        <f t="shared" si="10"/>
        <v>9710.23</v>
      </c>
      <c r="G30" s="41">
        <f>SUM(G31:G31)</f>
        <v>2</v>
      </c>
      <c r="H30" s="41">
        <f t="shared" si="10"/>
        <v>0</v>
      </c>
      <c r="I30" s="41">
        <f t="shared" si="10"/>
        <v>0</v>
      </c>
      <c r="J30" s="41">
        <f t="shared" si="10"/>
        <v>0</v>
      </c>
      <c r="K30" s="42">
        <f>SUM(G30:J30)</f>
        <v>2</v>
      </c>
      <c r="L30" s="43">
        <f>SUM(F30/C30)</f>
        <v>1</v>
      </c>
      <c r="M30" s="84">
        <f>G30/K30</f>
        <v>1</v>
      </c>
    </row>
    <row r="31" spans="1:16" ht="30" customHeight="1" x14ac:dyDescent="0.2">
      <c r="A31" s="45" t="s">
        <v>1061</v>
      </c>
      <c r="B31" s="23">
        <v>0</v>
      </c>
      <c r="C31" s="23">
        <v>9710.23</v>
      </c>
      <c r="D31" s="23">
        <v>9710.23</v>
      </c>
      <c r="E31" s="23">
        <v>0</v>
      </c>
      <c r="F31" s="21">
        <f>+D31+ E31</f>
        <v>9710.23</v>
      </c>
      <c r="G31" s="22">
        <v>2</v>
      </c>
      <c r="H31" s="22">
        <v>0</v>
      </c>
      <c r="I31" s="22">
        <v>0</v>
      </c>
      <c r="J31" s="22">
        <v>0</v>
      </c>
      <c r="K31" s="22">
        <f>+G31+ H31+ I31+J31</f>
        <v>2</v>
      </c>
      <c r="L31" s="43">
        <f>SUM(F31/C31)</f>
        <v>1</v>
      </c>
      <c r="M31" s="47">
        <f>G31/K31</f>
        <v>1</v>
      </c>
      <c r="O31" s="48"/>
    </row>
    <row r="32" spans="1:16" ht="30" customHeight="1" thickBot="1" x14ac:dyDescent="0.25">
      <c r="A32" s="50" t="s">
        <v>1068</v>
      </c>
      <c r="B32" s="51">
        <f t="shared" ref="B32:F32" si="11">SUM(B12+B19+B30+B27+B22+B16)</f>
        <v>298830280.79000002</v>
      </c>
      <c r="C32" s="51">
        <f t="shared" si="11"/>
        <v>307514062.02999997</v>
      </c>
      <c r="D32" s="51">
        <f t="shared" si="11"/>
        <v>148725847.66999999</v>
      </c>
      <c r="E32" s="51">
        <f t="shared" si="11"/>
        <v>57276877.299999997</v>
      </c>
      <c r="F32" s="51">
        <f t="shared" si="11"/>
        <v>206002724.97</v>
      </c>
      <c r="G32" s="52">
        <f>SUM(G12+G19+G30+G27+G22+G16)</f>
        <v>154</v>
      </c>
      <c r="H32" s="52">
        <f>SUM(H12+H19+H30+H27+H22+H16)</f>
        <v>177</v>
      </c>
      <c r="I32" s="52">
        <f>SUM(I12+I19+I30+I27+I22+I16)</f>
        <v>45</v>
      </c>
      <c r="J32" s="52">
        <f>SUM(J12+J19+J30+J27+J22+J16)</f>
        <v>14</v>
      </c>
      <c r="K32" s="52">
        <f>SUM(K12+K19+K30+K27+K22+K16)</f>
        <v>390</v>
      </c>
      <c r="L32" s="53">
        <f>SUM(F32/C32)</f>
        <v>0.66989692637178688</v>
      </c>
      <c r="M32" s="53">
        <f>G32/K32</f>
        <v>0.39487179487179486</v>
      </c>
      <c r="O32" s="24"/>
    </row>
    <row r="33" spans="1:18" x14ac:dyDescent="0.2">
      <c r="A33" s="54"/>
      <c r="B33" s="55"/>
      <c r="C33" s="55"/>
      <c r="D33" s="55"/>
      <c r="E33" s="55"/>
      <c r="F33" s="55"/>
      <c r="G33" s="56"/>
      <c r="H33" s="56"/>
      <c r="I33" s="56"/>
      <c r="J33" s="56"/>
      <c r="K33" s="56"/>
      <c r="L33" s="57"/>
      <c r="M33" s="57"/>
      <c r="R33" s="58"/>
    </row>
    <row r="34" spans="1:18" x14ac:dyDescent="0.2">
      <c r="A34" s="59"/>
      <c r="B34" s="60"/>
      <c r="C34" s="61"/>
      <c r="D34" s="61"/>
      <c r="E34" s="61"/>
      <c r="F34" s="61"/>
      <c r="G34" s="62"/>
      <c r="H34" s="62"/>
      <c r="I34" s="33"/>
      <c r="J34" s="33"/>
      <c r="K34" s="33"/>
      <c r="L34" s="33"/>
      <c r="P34" s="58"/>
    </row>
    <row r="35" spans="1:18" x14ac:dyDescent="0.2">
      <c r="A35" s="63"/>
      <c r="C35" s="64"/>
      <c r="D35" s="64"/>
      <c r="E35" s="64"/>
      <c r="F35" s="64"/>
    </row>
    <row r="37" spans="1:18" x14ac:dyDescent="0.2">
      <c r="B37" s="64"/>
      <c r="C37" s="64"/>
      <c r="D37" s="64"/>
      <c r="E37" s="64"/>
      <c r="F37" s="64"/>
    </row>
    <row r="38" spans="1:18" x14ac:dyDescent="0.2">
      <c r="B38" s="64"/>
      <c r="C38" s="64"/>
      <c r="D38" s="64"/>
      <c r="E38" s="64"/>
      <c r="F38" s="64"/>
    </row>
    <row r="45" spans="1:18" x14ac:dyDescent="0.2">
      <c r="L45" s="58"/>
    </row>
  </sheetData>
  <mergeCells count="11">
    <mergeCell ref="M9:M11"/>
    <mergeCell ref="A1:M1"/>
    <mergeCell ref="A2:M2"/>
    <mergeCell ref="A3:M3"/>
    <mergeCell ref="A5:M5"/>
    <mergeCell ref="A9:A11"/>
    <mergeCell ref="B9:B11"/>
    <mergeCell ref="C9:C11"/>
    <mergeCell ref="D9:F10"/>
    <mergeCell ref="G9:J10"/>
    <mergeCell ref="L9:L11"/>
  </mergeCells>
  <printOptions horizontalCentered="1" verticalCentered="1" gridLines="1" gridLinesSet="0"/>
  <pageMargins left="0.98425196850393704" right="0.39370078740157483" top="0.98425196850393704" bottom="0.98425196850393704" header="0.51181102362204722" footer="0.51181102362204722"/>
  <pageSetup scale="54" orientation="landscape" r:id="rId1"/>
  <headerFooter alignWithMargins="0">
    <oddHeader>&amp;RCUADRO  4</oddHeader>
    <oddFooter>&amp;F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2:AD34"/>
  <sheetViews>
    <sheetView view="pageBreakPreview" topLeftCell="A14" zoomScale="60" zoomScaleNormal="100" workbookViewId="0">
      <selection activeCell="G14" sqref="G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7.42578125" customWidth="1"/>
    <col min="23" max="23" width="6.42578125" customWidth="1"/>
    <col min="24" max="28" width="7.42578125" customWidth="1"/>
    <col min="29" max="29" width="0" hidden="1" customWidth="1"/>
    <col min="30" max="30" width="7.57031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27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940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941</v>
      </c>
      <c r="C11" s="72" t="s">
        <v>940</v>
      </c>
      <c r="D11" s="71" t="s">
        <v>37</v>
      </c>
      <c r="E11" s="73" t="s">
        <v>38</v>
      </c>
      <c r="F11" s="71" t="s">
        <v>17</v>
      </c>
      <c r="G11" s="72" t="s">
        <v>18</v>
      </c>
      <c r="H11" s="73" t="s">
        <v>2</v>
      </c>
      <c r="I11" s="74" t="s">
        <v>782</v>
      </c>
      <c r="J11" s="75" t="s">
        <v>802</v>
      </c>
      <c r="K11" s="74" t="s">
        <v>942</v>
      </c>
      <c r="L11" s="76">
        <v>0</v>
      </c>
      <c r="M11" s="76">
        <v>262228.69</v>
      </c>
      <c r="N11" s="76">
        <v>262228.69</v>
      </c>
      <c r="O11" s="76">
        <v>262228.69</v>
      </c>
      <c r="P11" s="76">
        <v>0</v>
      </c>
      <c r="Q11" s="76">
        <v>262228.69</v>
      </c>
      <c r="R11" s="76">
        <v>262228.69</v>
      </c>
      <c r="S11" s="77">
        <f>Q11/M11</f>
        <v>1</v>
      </c>
      <c r="T11" s="77">
        <v>1</v>
      </c>
      <c r="U11" s="71" t="s">
        <v>784</v>
      </c>
      <c r="V11" s="71" t="s">
        <v>39</v>
      </c>
      <c r="W11" s="71" t="s">
        <v>32</v>
      </c>
      <c r="X11" s="71" t="s">
        <v>41</v>
      </c>
      <c r="Y11" s="71" t="s">
        <v>40</v>
      </c>
      <c r="Z11" s="73" t="s">
        <v>32</v>
      </c>
      <c r="AA11" s="73" t="s">
        <v>40</v>
      </c>
      <c r="AB11" s="73" t="s">
        <v>40</v>
      </c>
      <c r="AC11" s="73" t="s">
        <v>803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943</v>
      </c>
      <c r="F12" s="81"/>
      <c r="G12" s="81"/>
      <c r="H12" s="81"/>
      <c r="I12" s="81"/>
      <c r="J12" s="81"/>
      <c r="K12" s="81"/>
      <c r="L12" s="79">
        <f t="shared" ref="L12:R12" si="0">+L11</f>
        <v>0</v>
      </c>
      <c r="M12" s="79">
        <f t="shared" si="0"/>
        <v>262228.69</v>
      </c>
      <c r="N12" s="79">
        <f t="shared" si="0"/>
        <v>262228.69</v>
      </c>
      <c r="O12" s="79">
        <f t="shared" si="0"/>
        <v>262228.69</v>
      </c>
      <c r="P12" s="79">
        <f t="shared" si="0"/>
        <v>0</v>
      </c>
      <c r="Q12" s="79">
        <f t="shared" si="0"/>
        <v>262228.69</v>
      </c>
      <c r="R12" s="79">
        <f t="shared" si="0"/>
        <v>262228.69</v>
      </c>
      <c r="S12" s="80">
        <f xml:space="preserve"> Q12/M12</f>
        <v>1</v>
      </c>
      <c r="T12" s="80">
        <f>(+T11)/A12</f>
        <v>1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ht="18" x14ac:dyDescent="0.25">
      <c r="A13" s="68"/>
      <c r="B13" s="67"/>
      <c r="C13" s="67"/>
      <c r="D13" s="68"/>
      <c r="E13" s="69" t="s">
        <v>908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36" x14ac:dyDescent="0.25">
      <c r="A14" s="71">
        <v>1</v>
      </c>
      <c r="B14" s="71" t="s">
        <v>909</v>
      </c>
      <c r="C14" s="72" t="s">
        <v>908</v>
      </c>
      <c r="D14" s="71" t="s">
        <v>92</v>
      </c>
      <c r="E14" s="73" t="s">
        <v>78</v>
      </c>
      <c r="F14" s="71" t="s">
        <v>23</v>
      </c>
      <c r="G14" s="72" t="s">
        <v>24</v>
      </c>
      <c r="H14" s="73" t="s">
        <v>2</v>
      </c>
      <c r="I14" s="74" t="s">
        <v>782</v>
      </c>
      <c r="J14" s="75" t="s">
        <v>802</v>
      </c>
      <c r="K14" s="74" t="s">
        <v>937</v>
      </c>
      <c r="L14" s="76">
        <v>0</v>
      </c>
      <c r="M14" s="76">
        <v>561725.41</v>
      </c>
      <c r="N14" s="76">
        <v>561725.41</v>
      </c>
      <c r="O14" s="76">
        <v>561725.41</v>
      </c>
      <c r="P14" s="76">
        <v>0</v>
      </c>
      <c r="Q14" s="76">
        <v>561725.41</v>
      </c>
      <c r="R14" s="76">
        <v>561725.41</v>
      </c>
      <c r="S14" s="77">
        <f>Q14/M14</f>
        <v>1</v>
      </c>
      <c r="T14" s="77">
        <v>1</v>
      </c>
      <c r="U14" s="71" t="s">
        <v>784</v>
      </c>
      <c r="V14" s="71" t="s">
        <v>93</v>
      </c>
      <c r="W14" s="71" t="s">
        <v>32</v>
      </c>
      <c r="X14" s="71" t="s">
        <v>68</v>
      </c>
      <c r="Y14" s="71" t="s">
        <v>74</v>
      </c>
      <c r="Z14" s="73" t="s">
        <v>32</v>
      </c>
      <c r="AA14" s="73" t="s">
        <v>74</v>
      </c>
      <c r="AB14" s="73" t="s">
        <v>67</v>
      </c>
      <c r="AC14" s="73" t="s">
        <v>803</v>
      </c>
      <c r="AD14" s="73"/>
    </row>
    <row r="15" spans="1:30" ht="36" x14ac:dyDescent="0.25">
      <c r="A15" s="82">
        <v>1</v>
      </c>
      <c r="B15" s="81"/>
      <c r="C15" s="81"/>
      <c r="D15" s="68"/>
      <c r="E15" s="69" t="s">
        <v>911</v>
      </c>
      <c r="F15" s="81"/>
      <c r="G15" s="81"/>
      <c r="H15" s="81"/>
      <c r="I15" s="81"/>
      <c r="J15" s="81"/>
      <c r="K15" s="81"/>
      <c r="L15" s="79">
        <f t="shared" ref="L15:R15" si="1">+L14</f>
        <v>0</v>
      </c>
      <c r="M15" s="79">
        <f t="shared" si="1"/>
        <v>561725.41</v>
      </c>
      <c r="N15" s="79">
        <f t="shared" si="1"/>
        <v>561725.41</v>
      </c>
      <c r="O15" s="79">
        <f t="shared" si="1"/>
        <v>561725.41</v>
      </c>
      <c r="P15" s="79">
        <f t="shared" si="1"/>
        <v>0</v>
      </c>
      <c r="Q15" s="79">
        <f t="shared" si="1"/>
        <v>561725.41</v>
      </c>
      <c r="R15" s="79">
        <f t="shared" si="1"/>
        <v>561725.41</v>
      </c>
      <c r="S15" s="80">
        <f xml:space="preserve"> Q15/M15</f>
        <v>1</v>
      </c>
      <c r="T15" s="80">
        <f>(+T14)/A15</f>
        <v>1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5">
      <c r="A16" s="68"/>
      <c r="B16" s="67"/>
      <c r="C16" s="67"/>
      <c r="D16" s="68"/>
      <c r="E16" s="69" t="s">
        <v>679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27" x14ac:dyDescent="0.25">
      <c r="A17" s="71">
        <v>1</v>
      </c>
      <c r="B17" s="71" t="s">
        <v>944</v>
      </c>
      <c r="C17" s="72" t="s">
        <v>679</v>
      </c>
      <c r="D17" s="71" t="s">
        <v>244</v>
      </c>
      <c r="E17" s="73" t="s">
        <v>245</v>
      </c>
      <c r="F17" s="71" t="s">
        <v>17</v>
      </c>
      <c r="G17" s="72" t="s">
        <v>18</v>
      </c>
      <c r="H17" s="73" t="s">
        <v>2</v>
      </c>
      <c r="I17" s="74" t="s">
        <v>782</v>
      </c>
      <c r="J17" s="75" t="s">
        <v>802</v>
      </c>
      <c r="K17" s="74" t="s">
        <v>945</v>
      </c>
      <c r="L17" s="76">
        <v>0</v>
      </c>
      <c r="M17" s="76">
        <v>720627.96</v>
      </c>
      <c r="N17" s="76">
        <v>720627.96</v>
      </c>
      <c r="O17" s="76">
        <v>720627.96</v>
      </c>
      <c r="P17" s="76">
        <v>0</v>
      </c>
      <c r="Q17" s="76">
        <v>720627.96</v>
      </c>
      <c r="R17" s="76">
        <v>720627.96</v>
      </c>
      <c r="S17" s="77">
        <f>Q17/M17</f>
        <v>1</v>
      </c>
      <c r="T17" s="77">
        <v>1</v>
      </c>
      <c r="U17" s="71" t="s">
        <v>784</v>
      </c>
      <c r="V17" s="71" t="s">
        <v>246</v>
      </c>
      <c r="W17" s="71" t="s">
        <v>32</v>
      </c>
      <c r="X17" s="71" t="s">
        <v>246</v>
      </c>
      <c r="Y17" s="71" t="s">
        <v>20</v>
      </c>
      <c r="Z17" s="73" t="s">
        <v>32</v>
      </c>
      <c r="AA17" s="73" t="s">
        <v>20</v>
      </c>
      <c r="AB17" s="73" t="s">
        <v>40</v>
      </c>
      <c r="AC17" s="73" t="s">
        <v>803</v>
      </c>
      <c r="AD17" s="73"/>
    </row>
    <row r="18" spans="1:30" ht="27" x14ac:dyDescent="0.25">
      <c r="A18" s="82">
        <v>1</v>
      </c>
      <c r="B18" s="81"/>
      <c r="C18" s="81"/>
      <c r="D18" s="68"/>
      <c r="E18" s="69" t="s">
        <v>812</v>
      </c>
      <c r="F18" s="81"/>
      <c r="G18" s="81"/>
      <c r="H18" s="81"/>
      <c r="I18" s="81"/>
      <c r="J18" s="81"/>
      <c r="K18" s="81"/>
      <c r="L18" s="79">
        <f t="shared" ref="L18:R18" si="2">+L17</f>
        <v>0</v>
      </c>
      <c r="M18" s="79">
        <f t="shared" si="2"/>
        <v>720627.96</v>
      </c>
      <c r="N18" s="79">
        <f t="shared" si="2"/>
        <v>720627.96</v>
      </c>
      <c r="O18" s="79">
        <f t="shared" si="2"/>
        <v>720627.96</v>
      </c>
      <c r="P18" s="79">
        <f t="shared" si="2"/>
        <v>0</v>
      </c>
      <c r="Q18" s="79">
        <f t="shared" si="2"/>
        <v>720627.96</v>
      </c>
      <c r="R18" s="79">
        <f t="shared" si="2"/>
        <v>720627.96</v>
      </c>
      <c r="S18" s="80">
        <f xml:space="preserve"> Q18/M18</f>
        <v>1</v>
      </c>
      <c r="T18" s="80">
        <f>(+T17)/A18</f>
        <v>1</v>
      </c>
      <c r="U18" s="110" t="s">
        <v>791</v>
      </c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ht="18" x14ac:dyDescent="0.25">
      <c r="A19" s="68"/>
      <c r="B19" s="67"/>
      <c r="C19" s="67"/>
      <c r="D19" s="68"/>
      <c r="E19" s="69" t="s">
        <v>946</v>
      </c>
      <c r="F19" s="67"/>
      <c r="G19" s="67"/>
      <c r="H19" s="67"/>
      <c r="I19" s="81"/>
      <c r="J19" s="81"/>
      <c r="K19" s="81"/>
      <c r="L19" s="79"/>
      <c r="M19" s="79"/>
      <c r="N19" s="79"/>
      <c r="O19" s="79"/>
      <c r="P19" s="79"/>
      <c r="Q19" s="79"/>
      <c r="R19" s="79"/>
      <c r="S19" s="80"/>
      <c r="T19" s="80"/>
      <c r="U19" s="116"/>
      <c r="V19" s="117"/>
      <c r="W19" s="117"/>
      <c r="X19" s="117"/>
      <c r="Y19" s="117"/>
      <c r="Z19" s="117"/>
      <c r="AA19" s="117"/>
      <c r="AB19" s="117"/>
      <c r="AC19" s="117"/>
      <c r="AD19" s="118"/>
    </row>
    <row r="20" spans="1:30" ht="36" x14ac:dyDescent="0.25">
      <c r="A20" s="71">
        <v>1</v>
      </c>
      <c r="B20" s="71" t="s">
        <v>947</v>
      </c>
      <c r="C20" s="72" t="s">
        <v>946</v>
      </c>
      <c r="D20" s="71" t="s">
        <v>345</v>
      </c>
      <c r="E20" s="73" t="s">
        <v>346</v>
      </c>
      <c r="F20" s="71" t="s">
        <v>17</v>
      </c>
      <c r="G20" s="72" t="s">
        <v>18</v>
      </c>
      <c r="H20" s="73" t="s">
        <v>2</v>
      </c>
      <c r="I20" s="74" t="s">
        <v>782</v>
      </c>
      <c r="J20" s="75" t="s">
        <v>802</v>
      </c>
      <c r="K20" s="74" t="s">
        <v>874</v>
      </c>
      <c r="L20" s="76">
        <v>0</v>
      </c>
      <c r="M20" s="76">
        <v>247381.6</v>
      </c>
      <c r="N20" s="76">
        <v>247381.6</v>
      </c>
      <c r="O20" s="76">
        <v>247381.6</v>
      </c>
      <c r="P20" s="76">
        <v>0</v>
      </c>
      <c r="Q20" s="76">
        <v>247381.6</v>
      </c>
      <c r="R20" s="76">
        <v>247381.6</v>
      </c>
      <c r="S20" s="77">
        <f>Q20/M20</f>
        <v>1</v>
      </c>
      <c r="T20" s="77">
        <v>1</v>
      </c>
      <c r="U20" s="71" t="s">
        <v>784</v>
      </c>
      <c r="V20" s="71" t="s">
        <v>33</v>
      </c>
      <c r="W20" s="71" t="s">
        <v>32</v>
      </c>
      <c r="X20" s="71" t="s">
        <v>347</v>
      </c>
      <c r="Y20" s="71" t="s">
        <v>26</v>
      </c>
      <c r="Z20" s="73" t="s">
        <v>32</v>
      </c>
      <c r="AA20" s="73" t="s">
        <v>47</v>
      </c>
      <c r="AB20" s="73" t="s">
        <v>74</v>
      </c>
      <c r="AC20" s="73" t="s">
        <v>803</v>
      </c>
      <c r="AD20" s="73"/>
    </row>
    <row r="21" spans="1:30" ht="36" x14ac:dyDescent="0.25">
      <c r="A21" s="82">
        <v>1</v>
      </c>
      <c r="B21" s="81"/>
      <c r="C21" s="81"/>
      <c r="D21" s="68"/>
      <c r="E21" s="69" t="s">
        <v>948</v>
      </c>
      <c r="F21" s="81"/>
      <c r="G21" s="81"/>
      <c r="H21" s="81"/>
      <c r="I21" s="81"/>
      <c r="J21" s="81"/>
      <c r="K21" s="81"/>
      <c r="L21" s="79">
        <f t="shared" ref="L21:R21" si="3">+L20</f>
        <v>0</v>
      </c>
      <c r="M21" s="79">
        <f t="shared" si="3"/>
        <v>247381.6</v>
      </c>
      <c r="N21" s="79">
        <f t="shared" si="3"/>
        <v>247381.6</v>
      </c>
      <c r="O21" s="79">
        <f t="shared" si="3"/>
        <v>247381.6</v>
      </c>
      <c r="P21" s="79">
        <f t="shared" si="3"/>
        <v>0</v>
      </c>
      <c r="Q21" s="79">
        <f t="shared" si="3"/>
        <v>247381.6</v>
      </c>
      <c r="R21" s="79">
        <f t="shared" si="3"/>
        <v>247381.6</v>
      </c>
      <c r="S21" s="80">
        <f xml:space="preserve"> Q21/M21</f>
        <v>1</v>
      </c>
      <c r="T21" s="80">
        <f>(+T20)/A21</f>
        <v>1</v>
      </c>
      <c r="U21" s="110" t="s">
        <v>791</v>
      </c>
      <c r="V21" s="110"/>
      <c r="W21" s="110"/>
      <c r="X21" s="110"/>
      <c r="Y21" s="110"/>
      <c r="Z21" s="110"/>
      <c r="AA21" s="110"/>
      <c r="AB21" s="110"/>
      <c r="AC21" s="110"/>
      <c r="AD21" s="110"/>
    </row>
    <row r="22" spans="1:30" x14ac:dyDescent="0.25">
      <c r="A22" s="68"/>
      <c r="B22" s="67"/>
      <c r="C22" s="67"/>
      <c r="D22" s="68"/>
      <c r="E22" s="69" t="s">
        <v>780</v>
      </c>
      <c r="F22" s="67"/>
      <c r="G22" s="67"/>
      <c r="H22" s="67"/>
      <c r="I22" s="81"/>
      <c r="J22" s="81"/>
      <c r="K22" s="81"/>
      <c r="L22" s="79"/>
      <c r="M22" s="79"/>
      <c r="N22" s="79"/>
      <c r="O22" s="79"/>
      <c r="P22" s="79"/>
      <c r="Q22" s="79"/>
      <c r="R22" s="79"/>
      <c r="S22" s="80"/>
      <c r="T22" s="80"/>
      <c r="U22" s="116"/>
      <c r="V22" s="117"/>
      <c r="W22" s="117"/>
      <c r="X22" s="117"/>
      <c r="Y22" s="117"/>
      <c r="Z22" s="117"/>
      <c r="AA22" s="117"/>
      <c r="AB22" s="117"/>
      <c r="AC22" s="117"/>
      <c r="AD22" s="118"/>
    </row>
    <row r="23" spans="1:30" ht="27" x14ac:dyDescent="0.25">
      <c r="A23" s="71">
        <v>1</v>
      </c>
      <c r="B23" s="71" t="s">
        <v>949</v>
      </c>
      <c r="C23" s="72" t="s">
        <v>780</v>
      </c>
      <c r="D23" s="71" t="s">
        <v>539</v>
      </c>
      <c r="E23" s="73" t="s">
        <v>540</v>
      </c>
      <c r="F23" s="71" t="s">
        <v>17</v>
      </c>
      <c r="G23" s="72" t="s">
        <v>18</v>
      </c>
      <c r="H23" s="73" t="s">
        <v>2</v>
      </c>
      <c r="I23" s="74" t="s">
        <v>782</v>
      </c>
      <c r="J23" s="75" t="s">
        <v>785</v>
      </c>
      <c r="K23" s="74" t="s">
        <v>931</v>
      </c>
      <c r="L23" s="76">
        <v>0</v>
      </c>
      <c r="M23" s="76">
        <v>11664</v>
      </c>
      <c r="N23" s="76">
        <v>11664</v>
      </c>
      <c r="O23" s="76">
        <v>11664</v>
      </c>
      <c r="P23" s="76">
        <v>0</v>
      </c>
      <c r="Q23" s="76">
        <v>11664</v>
      </c>
      <c r="R23" s="76">
        <v>11664</v>
      </c>
      <c r="S23" s="77">
        <f>Q23/M23</f>
        <v>1</v>
      </c>
      <c r="T23" s="77">
        <v>1</v>
      </c>
      <c r="U23" s="71" t="s">
        <v>784</v>
      </c>
      <c r="V23" s="71" t="s">
        <v>39</v>
      </c>
      <c r="W23" s="71" t="s">
        <v>32</v>
      </c>
      <c r="X23" s="71" t="s">
        <v>20</v>
      </c>
      <c r="Y23" s="71" t="s">
        <v>40</v>
      </c>
      <c r="Z23" s="73" t="s">
        <v>32</v>
      </c>
      <c r="AA23" s="73" t="s">
        <v>40</v>
      </c>
      <c r="AB23" s="73" t="s">
        <v>40</v>
      </c>
      <c r="AC23" s="73" t="s">
        <v>803</v>
      </c>
      <c r="AD23" s="73"/>
    </row>
    <row r="24" spans="1:30" ht="27" x14ac:dyDescent="0.25">
      <c r="A24" s="82">
        <v>1</v>
      </c>
      <c r="B24" s="81"/>
      <c r="C24" s="81"/>
      <c r="D24" s="68"/>
      <c r="E24" s="69" t="s">
        <v>790</v>
      </c>
      <c r="F24" s="81"/>
      <c r="G24" s="81"/>
      <c r="H24" s="81"/>
      <c r="I24" s="81"/>
      <c r="J24" s="81"/>
      <c r="K24" s="81"/>
      <c r="L24" s="79">
        <f t="shared" ref="L24:R24" si="4">+L23</f>
        <v>0</v>
      </c>
      <c r="M24" s="79">
        <f t="shared" si="4"/>
        <v>11664</v>
      </c>
      <c r="N24" s="79">
        <f t="shared" si="4"/>
        <v>11664</v>
      </c>
      <c r="O24" s="79">
        <f t="shared" si="4"/>
        <v>11664</v>
      </c>
      <c r="P24" s="79">
        <f t="shared" si="4"/>
        <v>0</v>
      </c>
      <c r="Q24" s="79">
        <f t="shared" si="4"/>
        <v>11664</v>
      </c>
      <c r="R24" s="79">
        <f t="shared" si="4"/>
        <v>11664</v>
      </c>
      <c r="S24" s="80">
        <f xml:space="preserve"> Q24/M24</f>
        <v>1</v>
      </c>
      <c r="T24" s="80">
        <f>(+T23)/A24</f>
        <v>1</v>
      </c>
      <c r="U24" s="110" t="s">
        <v>791</v>
      </c>
      <c r="V24" s="110"/>
      <c r="W24" s="110"/>
      <c r="X24" s="110"/>
      <c r="Y24" s="110"/>
      <c r="Z24" s="110"/>
      <c r="AA24" s="110"/>
      <c r="AB24" s="110"/>
      <c r="AC24" s="110"/>
      <c r="AD24" s="110"/>
    </row>
    <row r="25" spans="1:30" ht="18" x14ac:dyDescent="0.25">
      <c r="A25" s="68"/>
      <c r="B25" s="67"/>
      <c r="C25" s="67"/>
      <c r="D25" s="68"/>
      <c r="E25" s="69" t="s">
        <v>746</v>
      </c>
      <c r="F25" s="67"/>
      <c r="G25" s="67"/>
      <c r="H25" s="67"/>
      <c r="I25" s="81"/>
      <c r="J25" s="81"/>
      <c r="K25" s="81"/>
      <c r="L25" s="79"/>
      <c r="M25" s="79"/>
      <c r="N25" s="79"/>
      <c r="O25" s="79"/>
      <c r="P25" s="79"/>
      <c r="Q25" s="79"/>
      <c r="R25" s="79"/>
      <c r="S25" s="80"/>
      <c r="T25" s="80"/>
      <c r="U25" s="116"/>
      <c r="V25" s="117"/>
      <c r="W25" s="117"/>
      <c r="X25" s="117"/>
      <c r="Y25" s="117"/>
      <c r="Z25" s="117"/>
      <c r="AA25" s="117"/>
      <c r="AB25" s="117"/>
      <c r="AC25" s="117"/>
      <c r="AD25" s="118"/>
    </row>
    <row r="26" spans="1:30" ht="27" x14ac:dyDescent="0.25">
      <c r="A26" s="71">
        <v>1</v>
      </c>
      <c r="B26" s="71" t="s">
        <v>938</v>
      </c>
      <c r="C26" s="72" t="s">
        <v>746</v>
      </c>
      <c r="D26" s="71" t="s">
        <v>564</v>
      </c>
      <c r="E26" s="73" t="s">
        <v>565</v>
      </c>
      <c r="F26" s="71" t="s">
        <v>23</v>
      </c>
      <c r="G26" s="72" t="s">
        <v>24</v>
      </c>
      <c r="H26" s="73" t="s">
        <v>2</v>
      </c>
      <c r="I26" s="74" t="s">
        <v>782</v>
      </c>
      <c r="J26" s="75" t="s">
        <v>785</v>
      </c>
      <c r="K26" s="74" t="s">
        <v>740</v>
      </c>
      <c r="L26" s="76">
        <v>0</v>
      </c>
      <c r="M26" s="76">
        <v>477863.48</v>
      </c>
      <c r="N26" s="76">
        <v>477863.48</v>
      </c>
      <c r="O26" s="76">
        <v>173241.45</v>
      </c>
      <c r="P26" s="76">
        <v>304622.03000000003</v>
      </c>
      <c r="Q26" s="76">
        <v>477863.48</v>
      </c>
      <c r="R26" s="76">
        <v>477863.48</v>
      </c>
      <c r="S26" s="77">
        <f>Q26/M26</f>
        <v>1</v>
      </c>
      <c r="T26" s="77">
        <v>1</v>
      </c>
      <c r="U26" s="71" t="s">
        <v>796</v>
      </c>
      <c r="V26" s="71" t="s">
        <v>261</v>
      </c>
      <c r="W26" s="71" t="s">
        <v>25</v>
      </c>
      <c r="X26" s="71" t="s">
        <v>25</v>
      </c>
      <c r="Y26" s="71" t="s">
        <v>198</v>
      </c>
      <c r="Z26" s="73" t="s">
        <v>227</v>
      </c>
      <c r="AA26" s="73" t="s">
        <v>227</v>
      </c>
      <c r="AB26" s="73" t="s">
        <v>67</v>
      </c>
      <c r="AC26" s="73" t="s">
        <v>803</v>
      </c>
      <c r="AD26" s="73"/>
    </row>
    <row r="27" spans="1:30" ht="27" x14ac:dyDescent="0.25">
      <c r="A27" s="82">
        <v>1</v>
      </c>
      <c r="B27" s="81"/>
      <c r="C27" s="81"/>
      <c r="D27" s="68"/>
      <c r="E27" s="69" t="s">
        <v>939</v>
      </c>
      <c r="F27" s="81"/>
      <c r="G27" s="81"/>
      <c r="H27" s="81"/>
      <c r="I27" s="81"/>
      <c r="J27" s="81"/>
      <c r="K27" s="81"/>
      <c r="L27" s="79">
        <f t="shared" ref="L27:R27" si="5">+L26</f>
        <v>0</v>
      </c>
      <c r="M27" s="79">
        <f t="shared" si="5"/>
        <v>477863.48</v>
      </c>
      <c r="N27" s="79">
        <f t="shared" si="5"/>
        <v>477863.48</v>
      </c>
      <c r="O27" s="79">
        <f t="shared" si="5"/>
        <v>173241.45</v>
      </c>
      <c r="P27" s="79">
        <f t="shared" si="5"/>
        <v>304622.03000000003</v>
      </c>
      <c r="Q27" s="79">
        <f t="shared" si="5"/>
        <v>477863.48</v>
      </c>
      <c r="R27" s="79">
        <f t="shared" si="5"/>
        <v>477863.48</v>
      </c>
      <c r="S27" s="80">
        <f xml:space="preserve"> Q27/M27</f>
        <v>1</v>
      </c>
      <c r="T27" s="80">
        <f>(+T26)/A27</f>
        <v>1</v>
      </c>
      <c r="U27" s="110" t="s">
        <v>791</v>
      </c>
      <c r="V27" s="110"/>
      <c r="W27" s="110"/>
      <c r="X27" s="110"/>
      <c r="Y27" s="110"/>
      <c r="Z27" s="110"/>
      <c r="AA27" s="110"/>
      <c r="AB27" s="110"/>
      <c r="AC27" s="110"/>
      <c r="AD27" s="110"/>
    </row>
    <row r="28" spans="1:30" x14ac:dyDescent="0.25">
      <c r="A28" s="68"/>
      <c r="B28" s="67"/>
      <c r="C28" s="67"/>
      <c r="D28" s="68"/>
      <c r="E28" s="69" t="s">
        <v>950</v>
      </c>
      <c r="F28" s="67"/>
      <c r="G28" s="67"/>
      <c r="H28" s="67"/>
      <c r="I28" s="81"/>
      <c r="J28" s="81"/>
      <c r="K28" s="81"/>
      <c r="L28" s="79"/>
      <c r="M28" s="79"/>
      <c r="N28" s="79"/>
      <c r="O28" s="79"/>
      <c r="P28" s="79"/>
      <c r="Q28" s="79"/>
      <c r="R28" s="79"/>
      <c r="S28" s="80"/>
      <c r="T28" s="80"/>
      <c r="U28" s="116"/>
      <c r="V28" s="117"/>
      <c r="W28" s="117"/>
      <c r="X28" s="117"/>
      <c r="Y28" s="117"/>
      <c r="Z28" s="117"/>
      <c r="AA28" s="117"/>
      <c r="AB28" s="117"/>
      <c r="AC28" s="117"/>
      <c r="AD28" s="118"/>
    </row>
    <row r="29" spans="1:30" ht="27" x14ac:dyDescent="0.25">
      <c r="A29" s="71">
        <v>1</v>
      </c>
      <c r="B29" s="71" t="s">
        <v>951</v>
      </c>
      <c r="C29" s="72" t="s">
        <v>950</v>
      </c>
      <c r="D29" s="71" t="s">
        <v>594</v>
      </c>
      <c r="E29" s="73" t="s">
        <v>595</v>
      </c>
      <c r="F29" s="71" t="s">
        <v>17</v>
      </c>
      <c r="G29" s="72" t="s">
        <v>18</v>
      </c>
      <c r="H29" s="73" t="s">
        <v>2</v>
      </c>
      <c r="I29" s="74" t="s">
        <v>782</v>
      </c>
      <c r="J29" s="75" t="s">
        <v>802</v>
      </c>
      <c r="K29" s="74" t="s">
        <v>801</v>
      </c>
      <c r="L29" s="76">
        <v>0</v>
      </c>
      <c r="M29" s="76">
        <v>364728.87</v>
      </c>
      <c r="N29" s="76">
        <v>364728.87</v>
      </c>
      <c r="O29" s="76">
        <v>364728.87</v>
      </c>
      <c r="P29" s="76">
        <v>0</v>
      </c>
      <c r="Q29" s="76">
        <v>364728.87</v>
      </c>
      <c r="R29" s="76">
        <v>364728.87</v>
      </c>
      <c r="S29" s="77">
        <f>Q29/M29</f>
        <v>1</v>
      </c>
      <c r="T29" s="77">
        <v>1</v>
      </c>
      <c r="U29" s="71" t="s">
        <v>784</v>
      </c>
      <c r="V29" s="71" t="s">
        <v>19</v>
      </c>
      <c r="W29" s="71" t="s">
        <v>32</v>
      </c>
      <c r="X29" s="71" t="s">
        <v>19</v>
      </c>
      <c r="Y29" s="71" t="s">
        <v>40</v>
      </c>
      <c r="Z29" s="73" t="s">
        <v>32</v>
      </c>
      <c r="AA29" s="73" t="s">
        <v>40</v>
      </c>
      <c r="AB29" s="73" t="s">
        <v>40</v>
      </c>
      <c r="AC29" s="73" t="s">
        <v>875</v>
      </c>
      <c r="AD29" s="73"/>
    </row>
    <row r="30" spans="1:30" ht="27" x14ac:dyDescent="0.25">
      <c r="A30" s="82">
        <v>1</v>
      </c>
      <c r="B30" s="81"/>
      <c r="C30" s="81"/>
      <c r="D30" s="68"/>
      <c r="E30" s="69" t="s">
        <v>952</v>
      </c>
      <c r="F30" s="81"/>
      <c r="G30" s="81"/>
      <c r="H30" s="81"/>
      <c r="I30" s="81"/>
      <c r="J30" s="81"/>
      <c r="K30" s="81"/>
      <c r="L30" s="79">
        <f t="shared" ref="L30:R30" si="6">+L29</f>
        <v>0</v>
      </c>
      <c r="M30" s="79">
        <f t="shared" si="6"/>
        <v>364728.87</v>
      </c>
      <c r="N30" s="79">
        <f t="shared" si="6"/>
        <v>364728.87</v>
      </c>
      <c r="O30" s="79">
        <f t="shared" si="6"/>
        <v>364728.87</v>
      </c>
      <c r="P30" s="79">
        <f t="shared" si="6"/>
        <v>0</v>
      </c>
      <c r="Q30" s="79">
        <f t="shared" si="6"/>
        <v>364728.87</v>
      </c>
      <c r="R30" s="79">
        <f t="shared" si="6"/>
        <v>364728.87</v>
      </c>
      <c r="S30" s="80">
        <f xml:space="preserve"> Q30/M30</f>
        <v>1</v>
      </c>
      <c r="T30" s="80">
        <f>(+T29)/A30</f>
        <v>1</v>
      </c>
      <c r="U30" s="110" t="s">
        <v>791</v>
      </c>
      <c r="V30" s="110"/>
      <c r="W30" s="110"/>
      <c r="X30" s="110"/>
      <c r="Y30" s="110"/>
      <c r="Z30" s="110"/>
      <c r="AA30" s="110"/>
      <c r="AB30" s="110"/>
      <c r="AC30" s="110"/>
      <c r="AD30" s="110"/>
    </row>
    <row r="31" spans="1:30" x14ac:dyDescent="0.25">
      <c r="A31" s="68"/>
      <c r="B31" s="67"/>
      <c r="C31" s="67"/>
      <c r="D31" s="68"/>
      <c r="E31" s="69" t="s">
        <v>905</v>
      </c>
      <c r="F31" s="67"/>
      <c r="G31" s="67"/>
      <c r="H31" s="67"/>
      <c r="I31" s="81"/>
      <c r="J31" s="81"/>
      <c r="K31" s="81"/>
      <c r="L31" s="79"/>
      <c r="M31" s="79"/>
      <c r="N31" s="79"/>
      <c r="O31" s="79"/>
      <c r="P31" s="79"/>
      <c r="Q31" s="79"/>
      <c r="R31" s="79"/>
      <c r="S31" s="80"/>
      <c r="T31" s="80"/>
      <c r="U31" s="116"/>
      <c r="V31" s="117"/>
      <c r="W31" s="117"/>
      <c r="X31" s="117"/>
      <c r="Y31" s="117"/>
      <c r="Z31" s="117"/>
      <c r="AA31" s="117"/>
      <c r="AB31" s="117"/>
      <c r="AC31" s="117"/>
      <c r="AD31" s="118"/>
    </row>
    <row r="32" spans="1:30" ht="27" x14ac:dyDescent="0.25">
      <c r="A32" s="71">
        <v>1</v>
      </c>
      <c r="B32" s="71" t="s">
        <v>953</v>
      </c>
      <c r="C32" s="72" t="s">
        <v>905</v>
      </c>
      <c r="D32" s="71" t="s">
        <v>651</v>
      </c>
      <c r="E32" s="73" t="s">
        <v>652</v>
      </c>
      <c r="F32" s="71" t="s">
        <v>17</v>
      </c>
      <c r="G32" s="72" t="s">
        <v>18</v>
      </c>
      <c r="H32" s="73" t="s">
        <v>2</v>
      </c>
      <c r="I32" s="74" t="s">
        <v>782</v>
      </c>
      <c r="J32" s="75" t="s">
        <v>802</v>
      </c>
      <c r="K32" s="74" t="s">
        <v>874</v>
      </c>
      <c r="L32" s="76">
        <v>95442</v>
      </c>
      <c r="M32" s="76">
        <v>95442</v>
      </c>
      <c r="N32" s="76">
        <v>95442</v>
      </c>
      <c r="O32" s="76">
        <v>95442</v>
      </c>
      <c r="P32" s="76">
        <v>0</v>
      </c>
      <c r="Q32" s="76">
        <v>95442</v>
      </c>
      <c r="R32" s="76">
        <v>95442</v>
      </c>
      <c r="S32" s="77">
        <f>Q32/M32</f>
        <v>1</v>
      </c>
      <c r="T32" s="77">
        <v>1</v>
      </c>
      <c r="U32" s="71" t="s">
        <v>784</v>
      </c>
      <c r="V32" s="71" t="s">
        <v>33</v>
      </c>
      <c r="W32" s="71" t="s">
        <v>32</v>
      </c>
      <c r="X32" s="71" t="s">
        <v>33</v>
      </c>
      <c r="Y32" s="71" t="s">
        <v>20</v>
      </c>
      <c r="Z32" s="73" t="s">
        <v>32</v>
      </c>
      <c r="AA32" s="73" t="s">
        <v>20</v>
      </c>
      <c r="AB32" s="73" t="s">
        <v>40</v>
      </c>
      <c r="AC32" s="73" t="s">
        <v>833</v>
      </c>
      <c r="AD32" s="73"/>
    </row>
    <row r="33" spans="1:30" ht="27" x14ac:dyDescent="0.25">
      <c r="A33" s="68">
        <v>1</v>
      </c>
      <c r="B33" s="67"/>
      <c r="C33" s="78"/>
      <c r="D33" s="68"/>
      <c r="E33" s="69" t="s">
        <v>907</v>
      </c>
      <c r="F33" s="67"/>
      <c r="G33" s="67"/>
      <c r="H33" s="67"/>
      <c r="I33" s="67"/>
      <c r="J33" s="67"/>
      <c r="K33" s="67"/>
      <c r="L33" s="79">
        <f t="shared" ref="L33:R33" si="7">+L32</f>
        <v>95442</v>
      </c>
      <c r="M33" s="79">
        <f t="shared" si="7"/>
        <v>95442</v>
      </c>
      <c r="N33" s="79">
        <f t="shared" si="7"/>
        <v>95442</v>
      </c>
      <c r="O33" s="79">
        <f t="shared" si="7"/>
        <v>95442</v>
      </c>
      <c r="P33" s="79">
        <f t="shared" si="7"/>
        <v>0</v>
      </c>
      <c r="Q33" s="79">
        <f t="shared" si="7"/>
        <v>95442</v>
      </c>
      <c r="R33" s="79">
        <f t="shared" si="7"/>
        <v>95442</v>
      </c>
      <c r="S33" s="80">
        <f>Q33/M33</f>
        <v>1</v>
      </c>
      <c r="T33" s="80">
        <f>(+T32)/A33</f>
        <v>1</v>
      </c>
      <c r="U33" s="116" t="s">
        <v>791</v>
      </c>
      <c r="V33" s="117"/>
      <c r="W33" s="117"/>
      <c r="X33" s="117"/>
      <c r="Y33" s="117"/>
      <c r="Z33" s="117"/>
      <c r="AA33" s="117"/>
      <c r="AB33" s="117"/>
      <c r="AC33" s="117"/>
      <c r="AD33" s="118"/>
    </row>
    <row r="34" spans="1:30" ht="18" x14ac:dyDescent="0.25">
      <c r="A34" s="68">
        <f>+A12+A15+A18+A21+A24+A27+A30+A33</f>
        <v>8</v>
      </c>
      <c r="B34" s="67"/>
      <c r="C34" s="67"/>
      <c r="D34" s="68"/>
      <c r="E34" s="69" t="s">
        <v>792</v>
      </c>
      <c r="F34" s="67"/>
      <c r="G34" s="67"/>
      <c r="H34" s="67"/>
      <c r="I34" s="67"/>
      <c r="J34" s="81"/>
      <c r="K34" s="81"/>
      <c r="L34" s="79">
        <f t="shared" ref="L34:R34" si="8">+L12+L15+L18+L21+L24+L27+L30+L33</f>
        <v>95442</v>
      </c>
      <c r="M34" s="79">
        <f t="shared" si="8"/>
        <v>2741662.0100000002</v>
      </c>
      <c r="N34" s="79">
        <f t="shared" si="8"/>
        <v>2741662.0100000002</v>
      </c>
      <c r="O34" s="79">
        <f t="shared" si="8"/>
        <v>2437039.98</v>
      </c>
      <c r="P34" s="79">
        <f t="shared" si="8"/>
        <v>304622.03000000003</v>
      </c>
      <c r="Q34" s="79">
        <f t="shared" si="8"/>
        <v>2741662.0100000002</v>
      </c>
      <c r="R34" s="79">
        <f t="shared" si="8"/>
        <v>2741662.0100000002</v>
      </c>
      <c r="S34" s="122"/>
      <c r="T34" s="123"/>
      <c r="U34" s="117"/>
      <c r="V34" s="117"/>
      <c r="W34" s="117"/>
      <c r="X34" s="117"/>
      <c r="Y34" s="117"/>
      <c r="Z34" s="117"/>
      <c r="AA34" s="117"/>
      <c r="AB34" s="117"/>
      <c r="AC34" s="117"/>
      <c r="AD34" s="118"/>
    </row>
  </sheetData>
  <mergeCells count="37">
    <mergeCell ref="U33:AD33"/>
    <mergeCell ref="S34:AD34"/>
    <mergeCell ref="U25:AD25"/>
    <mergeCell ref="U27:AD27"/>
    <mergeCell ref="U19:AD19"/>
    <mergeCell ref="U21:AD21"/>
    <mergeCell ref="U22:AD22"/>
    <mergeCell ref="U30:AD30"/>
    <mergeCell ref="U31:AD31"/>
    <mergeCell ref="U24:AD24"/>
    <mergeCell ref="U28:AD28"/>
    <mergeCell ref="AC8:AC9"/>
    <mergeCell ref="AD8:AD9"/>
    <mergeCell ref="U10:AD10"/>
    <mergeCell ref="U12:AD12"/>
    <mergeCell ref="U13:AD13"/>
    <mergeCell ref="N8:N9"/>
    <mergeCell ref="O8:Q8"/>
    <mergeCell ref="S8:T8"/>
    <mergeCell ref="R8:R9"/>
    <mergeCell ref="U8:U9"/>
    <mergeCell ref="U16:AD16"/>
    <mergeCell ref="U18:AD1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U15:AD15"/>
    <mergeCell ref="M8:M9"/>
  </mergeCells>
  <printOptions horizontalCentered="1" verticalCentered="1"/>
  <pageMargins left="0" right="0" top="0" bottom="0" header="0" footer="0"/>
  <pageSetup scale="48" orientation="landscape" r:id="rId1"/>
  <headerFooter>
    <oddHeader>&amp;RANEXO 4.9 PAG. &amp;P DE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A2:AD65"/>
  <sheetViews>
    <sheetView view="pageBreakPreview" zoomScale="55" zoomScaleNormal="100" zoomScaleSheetLayoutView="55" workbookViewId="0">
      <selection activeCell="H15" sqref="H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6" width="7.42578125" customWidth="1"/>
    <col min="27" max="27" width="6.42578125" customWidth="1"/>
    <col min="28" max="28" width="7.42578125" customWidth="1"/>
    <col min="29" max="29" width="0" hidden="1" customWidth="1"/>
    <col min="30" max="30" width="6.855468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940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941</v>
      </c>
      <c r="C11" s="72" t="s">
        <v>940</v>
      </c>
      <c r="D11" s="71" t="s">
        <v>1101</v>
      </c>
      <c r="E11" s="73" t="s">
        <v>36</v>
      </c>
      <c r="F11" s="71" t="s">
        <v>17</v>
      </c>
      <c r="G11" s="72" t="s">
        <v>18</v>
      </c>
      <c r="H11" s="73" t="s">
        <v>2</v>
      </c>
      <c r="I11" s="74" t="s">
        <v>835</v>
      </c>
      <c r="J11" s="75" t="s">
        <v>802</v>
      </c>
      <c r="K11" s="74" t="s">
        <v>801</v>
      </c>
      <c r="L11" s="76">
        <v>0</v>
      </c>
      <c r="M11" s="76">
        <v>69000</v>
      </c>
      <c r="N11" s="76">
        <v>58495.08</v>
      </c>
      <c r="O11" s="76">
        <v>0</v>
      </c>
      <c r="P11" s="76">
        <v>58495.08</v>
      </c>
      <c r="Q11" s="76">
        <v>58495.08</v>
      </c>
      <c r="R11" s="76">
        <v>58495.08</v>
      </c>
      <c r="S11" s="77">
        <f>Q11/M11</f>
        <v>0.84775478260869563</v>
      </c>
      <c r="T11" s="77">
        <v>0.85</v>
      </c>
      <c r="U11" s="71" t="s">
        <v>784</v>
      </c>
      <c r="V11" s="71" t="s">
        <v>433</v>
      </c>
      <c r="W11" s="71" t="s">
        <v>32</v>
      </c>
      <c r="X11" s="71" t="s">
        <v>678</v>
      </c>
      <c r="Y11" s="71" t="s">
        <v>67</v>
      </c>
      <c r="Z11" s="73" t="s">
        <v>32</v>
      </c>
      <c r="AA11" s="73" t="s">
        <v>678</v>
      </c>
      <c r="AB11" s="73"/>
      <c r="AC11" s="73" t="s">
        <v>1078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943</v>
      </c>
      <c r="F12" s="81"/>
      <c r="G12" s="81"/>
      <c r="H12" s="81"/>
      <c r="I12" s="81"/>
      <c r="J12" s="81"/>
      <c r="K12" s="81"/>
      <c r="L12" s="79">
        <f t="shared" ref="L12:R12" si="0">+L11</f>
        <v>0</v>
      </c>
      <c r="M12" s="79">
        <f t="shared" si="0"/>
        <v>69000</v>
      </c>
      <c r="N12" s="79">
        <f t="shared" si="0"/>
        <v>58495.08</v>
      </c>
      <c r="O12" s="79">
        <f t="shared" si="0"/>
        <v>0</v>
      </c>
      <c r="P12" s="79">
        <f t="shared" si="0"/>
        <v>58495.08</v>
      </c>
      <c r="Q12" s="79">
        <f t="shared" si="0"/>
        <v>58495.08</v>
      </c>
      <c r="R12" s="79">
        <f t="shared" si="0"/>
        <v>58495.08</v>
      </c>
      <c r="S12" s="80">
        <f xml:space="preserve"> Q12/M12</f>
        <v>0.84775478260869563</v>
      </c>
      <c r="T12" s="80">
        <f>(+T11)/A12</f>
        <v>0.85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878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27" x14ac:dyDescent="0.25">
      <c r="A14" s="71">
        <v>1</v>
      </c>
      <c r="B14" s="71" t="s">
        <v>879</v>
      </c>
      <c r="C14" s="72" t="s">
        <v>940</v>
      </c>
      <c r="D14" s="71" t="s">
        <v>1102</v>
      </c>
      <c r="E14" s="73" t="s">
        <v>43</v>
      </c>
      <c r="F14" s="71" t="s">
        <v>17</v>
      </c>
      <c r="G14" s="72" t="s">
        <v>18</v>
      </c>
      <c r="H14" s="73" t="s">
        <v>2</v>
      </c>
      <c r="I14" s="74" t="s">
        <v>835</v>
      </c>
      <c r="J14" s="75" t="s">
        <v>802</v>
      </c>
      <c r="K14" s="74" t="s">
        <v>801</v>
      </c>
      <c r="L14" s="76">
        <v>0</v>
      </c>
      <c r="M14" s="76">
        <v>60000</v>
      </c>
      <c r="N14" s="76">
        <v>41398.730000000003</v>
      </c>
      <c r="O14" s="76">
        <v>0</v>
      </c>
      <c r="P14" s="76">
        <v>41398.730000000003</v>
      </c>
      <c r="Q14" s="76">
        <v>41398.730000000003</v>
      </c>
      <c r="R14" s="76">
        <v>41398.730000000003</v>
      </c>
      <c r="S14" s="77">
        <f>Q14/M14</f>
        <v>0.68997883333333343</v>
      </c>
      <c r="T14" s="77">
        <v>0.69</v>
      </c>
      <c r="U14" s="71" t="s">
        <v>784</v>
      </c>
      <c r="V14" s="71" t="s">
        <v>433</v>
      </c>
      <c r="W14" s="71" t="s">
        <v>32</v>
      </c>
      <c r="X14" s="71" t="s">
        <v>678</v>
      </c>
      <c r="Y14" s="71" t="s">
        <v>67</v>
      </c>
      <c r="Z14" s="73" t="s">
        <v>32</v>
      </c>
      <c r="AA14" s="73" t="s">
        <v>678</v>
      </c>
      <c r="AB14" s="73"/>
      <c r="AC14" s="73" t="s">
        <v>1078</v>
      </c>
      <c r="AD14" s="73"/>
    </row>
    <row r="15" spans="1:30" ht="27" x14ac:dyDescent="0.25">
      <c r="A15" s="82">
        <v>1</v>
      </c>
      <c r="B15" s="81"/>
      <c r="C15" s="81"/>
      <c r="D15" s="68"/>
      <c r="E15" s="69" t="s">
        <v>881</v>
      </c>
      <c r="F15" s="81"/>
      <c r="G15" s="81"/>
      <c r="H15" s="81"/>
      <c r="I15" s="81"/>
      <c r="J15" s="81"/>
      <c r="K15" s="81"/>
      <c r="L15" s="79">
        <f t="shared" ref="L15:R15" si="1">+L14</f>
        <v>0</v>
      </c>
      <c r="M15" s="79">
        <f t="shared" si="1"/>
        <v>60000</v>
      </c>
      <c r="N15" s="79">
        <f t="shared" si="1"/>
        <v>41398.730000000003</v>
      </c>
      <c r="O15" s="79">
        <f t="shared" si="1"/>
        <v>0</v>
      </c>
      <c r="P15" s="79">
        <f t="shared" si="1"/>
        <v>41398.730000000003</v>
      </c>
      <c r="Q15" s="79">
        <f t="shared" si="1"/>
        <v>41398.730000000003</v>
      </c>
      <c r="R15" s="79">
        <f t="shared" si="1"/>
        <v>41398.730000000003</v>
      </c>
      <c r="S15" s="80">
        <f xml:space="preserve"> Q15/M15</f>
        <v>0.68997883333333343</v>
      </c>
      <c r="T15" s="80">
        <f>(+T14)/A15</f>
        <v>0.69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5">
      <c r="A16" s="68"/>
      <c r="B16" s="67"/>
      <c r="C16" s="67"/>
      <c r="D16" s="68"/>
      <c r="E16" s="69" t="s">
        <v>989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27" x14ac:dyDescent="0.25">
      <c r="A17" s="71">
        <v>1</v>
      </c>
      <c r="B17" s="71" t="s">
        <v>990</v>
      </c>
      <c r="C17" s="72" t="s">
        <v>940</v>
      </c>
      <c r="D17" s="71" t="s">
        <v>1103</v>
      </c>
      <c r="E17" s="73" t="s">
        <v>60</v>
      </c>
      <c r="F17" s="71" t="s">
        <v>17</v>
      </c>
      <c r="G17" s="72" t="s">
        <v>18</v>
      </c>
      <c r="H17" s="73" t="s">
        <v>2</v>
      </c>
      <c r="I17" s="74" t="s">
        <v>835</v>
      </c>
      <c r="J17" s="75" t="s">
        <v>802</v>
      </c>
      <c r="K17" s="74" t="s">
        <v>801</v>
      </c>
      <c r="L17" s="76">
        <v>0</v>
      </c>
      <c r="M17" s="76">
        <v>13200</v>
      </c>
      <c r="N17" s="76">
        <v>8481.7800000000007</v>
      </c>
      <c r="O17" s="76">
        <v>0</v>
      </c>
      <c r="P17" s="76">
        <v>8481.7800000000007</v>
      </c>
      <c r="Q17" s="76">
        <v>8481.7800000000007</v>
      </c>
      <c r="R17" s="76">
        <v>8481.7800000000007</v>
      </c>
      <c r="S17" s="77">
        <f>Q17/M17</f>
        <v>0.64255909090909091</v>
      </c>
      <c r="T17" s="77">
        <v>0.64</v>
      </c>
      <c r="U17" s="71" t="s">
        <v>784</v>
      </c>
      <c r="V17" s="71" t="s">
        <v>433</v>
      </c>
      <c r="W17" s="71" t="s">
        <v>32</v>
      </c>
      <c r="X17" s="71" t="s">
        <v>678</v>
      </c>
      <c r="Y17" s="71" t="s">
        <v>67</v>
      </c>
      <c r="Z17" s="73" t="s">
        <v>32</v>
      </c>
      <c r="AA17" s="73" t="s">
        <v>678</v>
      </c>
      <c r="AB17" s="73"/>
      <c r="AC17" s="73" t="s">
        <v>1078</v>
      </c>
      <c r="AD17" s="73"/>
    </row>
    <row r="18" spans="1:30" ht="27" x14ac:dyDescent="0.25">
      <c r="A18" s="71">
        <v>2</v>
      </c>
      <c r="B18" s="71" t="s">
        <v>991</v>
      </c>
      <c r="C18" s="72" t="s">
        <v>940</v>
      </c>
      <c r="D18" s="71" t="s">
        <v>1104</v>
      </c>
      <c r="E18" s="73" t="s">
        <v>62</v>
      </c>
      <c r="F18" s="71" t="s">
        <v>17</v>
      </c>
      <c r="G18" s="72" t="s">
        <v>18</v>
      </c>
      <c r="H18" s="73" t="s">
        <v>2</v>
      </c>
      <c r="I18" s="74" t="s">
        <v>835</v>
      </c>
      <c r="J18" s="75" t="s">
        <v>802</v>
      </c>
      <c r="K18" s="74" t="s">
        <v>801</v>
      </c>
      <c r="L18" s="76">
        <v>0</v>
      </c>
      <c r="M18" s="76">
        <v>13333.76</v>
      </c>
      <c r="N18" s="76">
        <v>2041.76</v>
      </c>
      <c r="O18" s="76">
        <v>0</v>
      </c>
      <c r="P18" s="76">
        <v>2041.76</v>
      </c>
      <c r="Q18" s="76">
        <v>2041.76</v>
      </c>
      <c r="R18" s="76">
        <v>2041.76</v>
      </c>
      <c r="S18" s="77">
        <f>Q18/M18</f>
        <v>0.15312709993280216</v>
      </c>
      <c r="T18" s="77">
        <v>0.15</v>
      </c>
      <c r="U18" s="71" t="s">
        <v>784</v>
      </c>
      <c r="V18" s="71" t="s">
        <v>433</v>
      </c>
      <c r="W18" s="71" t="s">
        <v>32</v>
      </c>
      <c r="X18" s="71" t="s">
        <v>678</v>
      </c>
      <c r="Y18" s="71" t="s">
        <v>67</v>
      </c>
      <c r="Z18" s="73" t="s">
        <v>32</v>
      </c>
      <c r="AA18" s="73" t="s">
        <v>678</v>
      </c>
      <c r="AB18" s="73"/>
      <c r="AC18" s="73" t="s">
        <v>1078</v>
      </c>
      <c r="AD18" s="73"/>
    </row>
    <row r="19" spans="1:30" ht="27" x14ac:dyDescent="0.25">
      <c r="A19" s="82">
        <v>2</v>
      </c>
      <c r="B19" s="81"/>
      <c r="C19" s="81"/>
      <c r="D19" s="68"/>
      <c r="E19" s="69" t="s">
        <v>992</v>
      </c>
      <c r="F19" s="81"/>
      <c r="G19" s="81"/>
      <c r="H19" s="81"/>
      <c r="I19" s="81"/>
      <c r="J19" s="81"/>
      <c r="K19" s="81"/>
      <c r="L19" s="79">
        <f t="shared" ref="L19:R19" si="2">+L17+L18</f>
        <v>0</v>
      </c>
      <c r="M19" s="79">
        <f t="shared" si="2"/>
        <v>26533.760000000002</v>
      </c>
      <c r="N19" s="79">
        <f t="shared" si="2"/>
        <v>10523.54</v>
      </c>
      <c r="O19" s="79">
        <f t="shared" si="2"/>
        <v>0</v>
      </c>
      <c r="P19" s="79">
        <f t="shared" si="2"/>
        <v>10523.54</v>
      </c>
      <c r="Q19" s="79">
        <f t="shared" si="2"/>
        <v>10523.54</v>
      </c>
      <c r="R19" s="79">
        <f t="shared" si="2"/>
        <v>10523.54</v>
      </c>
      <c r="S19" s="80">
        <f xml:space="preserve"> Q19/M19</f>
        <v>0.39660945150630744</v>
      </c>
      <c r="T19" s="80">
        <f>(+T17+T18)/A19</f>
        <v>0.39500000000000002</v>
      </c>
      <c r="U19" s="110" t="s">
        <v>791</v>
      </c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ht="18" x14ac:dyDescent="0.25">
      <c r="A20" s="68"/>
      <c r="B20" s="67"/>
      <c r="C20" s="67"/>
      <c r="D20" s="68"/>
      <c r="E20" s="69" t="s">
        <v>926</v>
      </c>
      <c r="F20" s="67"/>
      <c r="G20" s="67"/>
      <c r="H20" s="67"/>
      <c r="I20" s="81"/>
      <c r="J20" s="81"/>
      <c r="K20" s="81"/>
      <c r="L20" s="79"/>
      <c r="M20" s="79"/>
      <c r="N20" s="79"/>
      <c r="O20" s="79"/>
      <c r="P20" s="79"/>
      <c r="Q20" s="79"/>
      <c r="R20" s="79"/>
      <c r="S20" s="80"/>
      <c r="T20" s="80"/>
      <c r="U20" s="116"/>
      <c r="V20" s="117"/>
      <c r="W20" s="117"/>
      <c r="X20" s="117"/>
      <c r="Y20" s="117"/>
      <c r="Z20" s="117"/>
      <c r="AA20" s="117"/>
      <c r="AB20" s="117"/>
      <c r="AC20" s="117"/>
      <c r="AD20" s="118"/>
    </row>
    <row r="21" spans="1:30" ht="36" x14ac:dyDescent="0.25">
      <c r="A21" s="71">
        <v>1</v>
      </c>
      <c r="B21" s="71" t="s">
        <v>927</v>
      </c>
      <c r="C21" s="72" t="s">
        <v>940</v>
      </c>
      <c r="D21" s="71" t="s">
        <v>1105</v>
      </c>
      <c r="E21" s="73" t="s">
        <v>64</v>
      </c>
      <c r="F21" s="71" t="s">
        <v>17</v>
      </c>
      <c r="G21" s="72" t="s">
        <v>18</v>
      </c>
      <c r="H21" s="73" t="s">
        <v>2</v>
      </c>
      <c r="I21" s="74" t="s">
        <v>835</v>
      </c>
      <c r="J21" s="75" t="s">
        <v>802</v>
      </c>
      <c r="K21" s="74" t="s">
        <v>801</v>
      </c>
      <c r="L21" s="76">
        <v>0</v>
      </c>
      <c r="M21" s="76">
        <v>551642.09</v>
      </c>
      <c r="N21" s="76">
        <v>479167.27</v>
      </c>
      <c r="O21" s="76">
        <v>0</v>
      </c>
      <c r="P21" s="76">
        <v>479167.27</v>
      </c>
      <c r="Q21" s="76">
        <v>479167.27</v>
      </c>
      <c r="R21" s="76">
        <v>479167.27</v>
      </c>
      <c r="S21" s="77">
        <f>Q21/M21</f>
        <v>0.8686198509616988</v>
      </c>
      <c r="T21" s="77">
        <v>0.87</v>
      </c>
      <c r="U21" s="71" t="s">
        <v>784</v>
      </c>
      <c r="V21" s="71" t="s">
        <v>433</v>
      </c>
      <c r="W21" s="71" t="s">
        <v>32</v>
      </c>
      <c r="X21" s="71" t="s">
        <v>678</v>
      </c>
      <c r="Y21" s="71" t="s">
        <v>67</v>
      </c>
      <c r="Z21" s="73" t="s">
        <v>32</v>
      </c>
      <c r="AA21" s="73" t="s">
        <v>678</v>
      </c>
      <c r="AB21" s="73"/>
      <c r="AC21" s="73" t="s">
        <v>1078</v>
      </c>
      <c r="AD21" s="73"/>
    </row>
    <row r="22" spans="1:30" ht="36" x14ac:dyDescent="0.25">
      <c r="A22" s="82">
        <v>1</v>
      </c>
      <c r="B22" s="81"/>
      <c r="C22" s="81"/>
      <c r="D22" s="68"/>
      <c r="E22" s="69" t="s">
        <v>929</v>
      </c>
      <c r="F22" s="81"/>
      <c r="G22" s="81"/>
      <c r="H22" s="81"/>
      <c r="I22" s="81"/>
      <c r="J22" s="81"/>
      <c r="K22" s="81"/>
      <c r="L22" s="79">
        <f t="shared" ref="L22:R22" si="3">+L21</f>
        <v>0</v>
      </c>
      <c r="M22" s="79">
        <f t="shared" si="3"/>
        <v>551642.09</v>
      </c>
      <c r="N22" s="79">
        <f t="shared" si="3"/>
        <v>479167.27</v>
      </c>
      <c r="O22" s="79">
        <f t="shared" si="3"/>
        <v>0</v>
      </c>
      <c r="P22" s="79">
        <f t="shared" si="3"/>
        <v>479167.27</v>
      </c>
      <c r="Q22" s="79">
        <f t="shared" si="3"/>
        <v>479167.27</v>
      </c>
      <c r="R22" s="79">
        <f t="shared" si="3"/>
        <v>479167.27</v>
      </c>
      <c r="S22" s="80">
        <f xml:space="preserve"> Q22/M22</f>
        <v>0.8686198509616988</v>
      </c>
      <c r="T22" s="80">
        <f>(+T21)/A22</f>
        <v>0.87</v>
      </c>
      <c r="U22" s="110" t="s">
        <v>791</v>
      </c>
      <c r="V22" s="110"/>
      <c r="W22" s="110"/>
      <c r="X22" s="110"/>
      <c r="Y22" s="110"/>
      <c r="Z22" s="110"/>
      <c r="AA22" s="110"/>
      <c r="AB22" s="110"/>
      <c r="AC22" s="110"/>
      <c r="AD22" s="110"/>
    </row>
    <row r="23" spans="1:30" x14ac:dyDescent="0.25">
      <c r="A23" s="68"/>
      <c r="B23" s="67"/>
      <c r="C23" s="67"/>
      <c r="D23" s="68"/>
      <c r="E23" s="69" t="s">
        <v>912</v>
      </c>
      <c r="F23" s="67"/>
      <c r="G23" s="67"/>
      <c r="H23" s="67"/>
      <c r="I23" s="81"/>
      <c r="J23" s="81"/>
      <c r="K23" s="81"/>
      <c r="L23" s="79"/>
      <c r="M23" s="79"/>
      <c r="N23" s="79"/>
      <c r="O23" s="79"/>
      <c r="P23" s="79"/>
      <c r="Q23" s="79"/>
      <c r="R23" s="79"/>
      <c r="S23" s="80"/>
      <c r="T23" s="80"/>
      <c r="U23" s="116"/>
      <c r="V23" s="117"/>
      <c r="W23" s="117"/>
      <c r="X23" s="117"/>
      <c r="Y23" s="117"/>
      <c r="Z23" s="117"/>
      <c r="AA23" s="117"/>
      <c r="AB23" s="117"/>
      <c r="AC23" s="117"/>
      <c r="AD23" s="118"/>
    </row>
    <row r="24" spans="1:30" ht="27" x14ac:dyDescent="0.25">
      <c r="A24" s="71">
        <v>1</v>
      </c>
      <c r="B24" s="71" t="s">
        <v>996</v>
      </c>
      <c r="C24" s="72" t="s">
        <v>940</v>
      </c>
      <c r="D24" s="71" t="s">
        <v>1106</v>
      </c>
      <c r="E24" s="73" t="s">
        <v>142</v>
      </c>
      <c r="F24" s="71" t="s">
        <v>17</v>
      </c>
      <c r="G24" s="72" t="s">
        <v>18</v>
      </c>
      <c r="H24" s="73" t="s">
        <v>2</v>
      </c>
      <c r="I24" s="74" t="s">
        <v>835</v>
      </c>
      <c r="J24" s="75" t="s">
        <v>802</v>
      </c>
      <c r="K24" s="74" t="s">
        <v>801</v>
      </c>
      <c r="L24" s="76">
        <v>0</v>
      </c>
      <c r="M24" s="76">
        <v>155600</v>
      </c>
      <c r="N24" s="76">
        <v>110579.44</v>
      </c>
      <c r="O24" s="76">
        <v>0</v>
      </c>
      <c r="P24" s="76">
        <v>110579.44</v>
      </c>
      <c r="Q24" s="76">
        <v>110579.44</v>
      </c>
      <c r="R24" s="76">
        <v>110579.44</v>
      </c>
      <c r="S24" s="77">
        <f>Q24/M24</f>
        <v>0.71066478149100254</v>
      </c>
      <c r="T24" s="77">
        <v>0.71</v>
      </c>
      <c r="U24" s="71" t="s">
        <v>784</v>
      </c>
      <c r="V24" s="71" t="s">
        <v>433</v>
      </c>
      <c r="W24" s="71" t="s">
        <v>32</v>
      </c>
      <c r="X24" s="71" t="s">
        <v>678</v>
      </c>
      <c r="Y24" s="71" t="s">
        <v>67</v>
      </c>
      <c r="Z24" s="73" t="s">
        <v>32</v>
      </c>
      <c r="AA24" s="73" t="s">
        <v>678</v>
      </c>
      <c r="AB24" s="73"/>
      <c r="AC24" s="73" t="s">
        <v>1078</v>
      </c>
      <c r="AD24" s="73"/>
    </row>
    <row r="25" spans="1:30" ht="27" x14ac:dyDescent="0.25">
      <c r="A25" s="82">
        <v>1</v>
      </c>
      <c r="B25" s="81"/>
      <c r="C25" s="81"/>
      <c r="D25" s="68"/>
      <c r="E25" s="69" t="s">
        <v>915</v>
      </c>
      <c r="F25" s="81"/>
      <c r="G25" s="81"/>
      <c r="H25" s="81"/>
      <c r="I25" s="81"/>
      <c r="J25" s="81"/>
      <c r="K25" s="81"/>
      <c r="L25" s="79">
        <f t="shared" ref="L25:R25" si="4">+L24</f>
        <v>0</v>
      </c>
      <c r="M25" s="79">
        <f t="shared" si="4"/>
        <v>155600</v>
      </c>
      <c r="N25" s="79">
        <f t="shared" si="4"/>
        <v>110579.44</v>
      </c>
      <c r="O25" s="79">
        <f t="shared" si="4"/>
        <v>0</v>
      </c>
      <c r="P25" s="79">
        <f t="shared" si="4"/>
        <v>110579.44</v>
      </c>
      <c r="Q25" s="79">
        <f t="shared" si="4"/>
        <v>110579.44</v>
      </c>
      <c r="R25" s="79">
        <f t="shared" si="4"/>
        <v>110579.44</v>
      </c>
      <c r="S25" s="80">
        <f xml:space="preserve"> Q25/M25</f>
        <v>0.71066478149100254</v>
      </c>
      <c r="T25" s="80">
        <f>(+T24)/A25</f>
        <v>0.71</v>
      </c>
      <c r="U25" s="110" t="s">
        <v>791</v>
      </c>
      <c r="V25" s="110"/>
      <c r="W25" s="110"/>
      <c r="X25" s="110"/>
      <c r="Y25" s="110"/>
      <c r="Z25" s="110"/>
      <c r="AA25" s="110"/>
      <c r="AB25" s="110"/>
      <c r="AC25" s="110"/>
      <c r="AD25" s="110"/>
    </row>
    <row r="26" spans="1:30" x14ac:dyDescent="0.25">
      <c r="A26" s="68"/>
      <c r="B26" s="67"/>
      <c r="C26" s="67"/>
      <c r="D26" s="68"/>
      <c r="E26" s="69" t="s">
        <v>998</v>
      </c>
      <c r="F26" s="67"/>
      <c r="G26" s="67"/>
      <c r="H26" s="67"/>
      <c r="I26" s="81"/>
      <c r="J26" s="81"/>
      <c r="K26" s="81"/>
      <c r="L26" s="79"/>
      <c r="M26" s="79"/>
      <c r="N26" s="79"/>
      <c r="O26" s="79"/>
      <c r="P26" s="79"/>
      <c r="Q26" s="79"/>
      <c r="R26" s="79"/>
      <c r="S26" s="80"/>
      <c r="T26" s="80"/>
      <c r="U26" s="116"/>
      <c r="V26" s="117"/>
      <c r="W26" s="117"/>
      <c r="X26" s="117"/>
      <c r="Y26" s="117"/>
      <c r="Z26" s="117"/>
      <c r="AA26" s="117"/>
      <c r="AB26" s="117"/>
      <c r="AC26" s="117"/>
      <c r="AD26" s="118"/>
    </row>
    <row r="27" spans="1:30" ht="27" x14ac:dyDescent="0.25">
      <c r="A27" s="71">
        <v>1</v>
      </c>
      <c r="B27" s="71" t="s">
        <v>999</v>
      </c>
      <c r="C27" s="72" t="s">
        <v>940</v>
      </c>
      <c r="D27" s="71" t="s">
        <v>1107</v>
      </c>
      <c r="E27" s="73" t="s">
        <v>241</v>
      </c>
      <c r="F27" s="71" t="s">
        <v>17</v>
      </c>
      <c r="G27" s="72" t="s">
        <v>18</v>
      </c>
      <c r="H27" s="73" t="s">
        <v>2</v>
      </c>
      <c r="I27" s="74" t="s">
        <v>835</v>
      </c>
      <c r="J27" s="75" t="s">
        <v>802</v>
      </c>
      <c r="K27" s="74" t="s">
        <v>801</v>
      </c>
      <c r="L27" s="76">
        <v>0</v>
      </c>
      <c r="M27" s="76">
        <v>12978</v>
      </c>
      <c r="N27" s="76">
        <v>11033.05</v>
      </c>
      <c r="O27" s="76">
        <v>0</v>
      </c>
      <c r="P27" s="76">
        <v>11033.05</v>
      </c>
      <c r="Q27" s="76">
        <v>11033.05</v>
      </c>
      <c r="R27" s="76">
        <v>11033.05</v>
      </c>
      <c r="S27" s="77">
        <f>Q27/M27</f>
        <v>0.85013484358144542</v>
      </c>
      <c r="T27" s="77">
        <v>0.85</v>
      </c>
      <c r="U27" s="71" t="s">
        <v>784</v>
      </c>
      <c r="V27" s="71" t="s">
        <v>433</v>
      </c>
      <c r="W27" s="71" t="s">
        <v>32</v>
      </c>
      <c r="X27" s="71" t="s">
        <v>678</v>
      </c>
      <c r="Y27" s="71" t="s">
        <v>67</v>
      </c>
      <c r="Z27" s="73" t="s">
        <v>32</v>
      </c>
      <c r="AA27" s="73" t="s">
        <v>678</v>
      </c>
      <c r="AB27" s="73"/>
      <c r="AC27" s="73" t="s">
        <v>1078</v>
      </c>
      <c r="AD27" s="73"/>
    </row>
    <row r="28" spans="1:30" ht="27" x14ac:dyDescent="0.25">
      <c r="A28" s="82">
        <v>1</v>
      </c>
      <c r="B28" s="81"/>
      <c r="C28" s="81"/>
      <c r="D28" s="68"/>
      <c r="E28" s="69" t="s">
        <v>1000</v>
      </c>
      <c r="F28" s="81"/>
      <c r="G28" s="81"/>
      <c r="H28" s="81"/>
      <c r="I28" s="81"/>
      <c r="J28" s="81"/>
      <c r="K28" s="81"/>
      <c r="L28" s="79">
        <f t="shared" ref="L28:R28" si="5">+L27</f>
        <v>0</v>
      </c>
      <c r="M28" s="79">
        <f t="shared" si="5"/>
        <v>12978</v>
      </c>
      <c r="N28" s="79">
        <f t="shared" si="5"/>
        <v>11033.05</v>
      </c>
      <c r="O28" s="79">
        <f t="shared" si="5"/>
        <v>0</v>
      </c>
      <c r="P28" s="79">
        <f t="shared" si="5"/>
        <v>11033.05</v>
      </c>
      <c r="Q28" s="79">
        <f t="shared" si="5"/>
        <v>11033.05</v>
      </c>
      <c r="R28" s="79">
        <f t="shared" si="5"/>
        <v>11033.05</v>
      </c>
      <c r="S28" s="80">
        <f xml:space="preserve"> Q28/M28</f>
        <v>0.85013484358144542</v>
      </c>
      <c r="T28" s="80">
        <f>(+T27)/A28</f>
        <v>0.85</v>
      </c>
      <c r="U28" s="110" t="s">
        <v>791</v>
      </c>
      <c r="V28" s="110"/>
      <c r="W28" s="110"/>
      <c r="X28" s="110"/>
      <c r="Y28" s="110"/>
      <c r="Z28" s="110"/>
      <c r="AA28" s="110"/>
      <c r="AB28" s="110"/>
      <c r="AC28" s="110"/>
      <c r="AD28" s="110"/>
    </row>
    <row r="29" spans="1:30" ht="18" x14ac:dyDescent="0.25">
      <c r="A29" s="68"/>
      <c r="B29" s="67"/>
      <c r="C29" s="67"/>
      <c r="D29" s="68"/>
      <c r="E29" s="69" t="s">
        <v>969</v>
      </c>
      <c r="F29" s="67"/>
      <c r="G29" s="67"/>
      <c r="H29" s="67"/>
      <c r="I29" s="81"/>
      <c r="J29" s="81"/>
      <c r="K29" s="81"/>
      <c r="L29" s="79"/>
      <c r="M29" s="79"/>
      <c r="N29" s="79"/>
      <c r="O29" s="79"/>
      <c r="P29" s="79"/>
      <c r="Q29" s="79"/>
      <c r="R29" s="79"/>
      <c r="S29" s="80"/>
      <c r="T29" s="80"/>
      <c r="U29" s="116"/>
      <c r="V29" s="117"/>
      <c r="W29" s="117"/>
      <c r="X29" s="117"/>
      <c r="Y29" s="117"/>
      <c r="Z29" s="117"/>
      <c r="AA29" s="117"/>
      <c r="AB29" s="117"/>
      <c r="AC29" s="117"/>
      <c r="AD29" s="118"/>
    </row>
    <row r="30" spans="1:30" ht="27" x14ac:dyDescent="0.25">
      <c r="A30" s="71">
        <v>1</v>
      </c>
      <c r="B30" s="71" t="s">
        <v>970</v>
      </c>
      <c r="C30" s="72" t="s">
        <v>940</v>
      </c>
      <c r="D30" s="71" t="s">
        <v>1108</v>
      </c>
      <c r="E30" s="73" t="s">
        <v>319</v>
      </c>
      <c r="F30" s="71" t="s">
        <v>17</v>
      </c>
      <c r="G30" s="72" t="s">
        <v>18</v>
      </c>
      <c r="H30" s="73" t="s">
        <v>2</v>
      </c>
      <c r="I30" s="74" t="s">
        <v>835</v>
      </c>
      <c r="J30" s="75" t="s">
        <v>802</v>
      </c>
      <c r="K30" s="74" t="s">
        <v>801</v>
      </c>
      <c r="L30" s="76">
        <v>0</v>
      </c>
      <c r="M30" s="76">
        <v>122400</v>
      </c>
      <c r="N30" s="76">
        <v>97684.35</v>
      </c>
      <c r="O30" s="76">
        <v>0</v>
      </c>
      <c r="P30" s="76">
        <v>97684.35</v>
      </c>
      <c r="Q30" s="76">
        <v>97684.35</v>
      </c>
      <c r="R30" s="76">
        <v>97684.35</v>
      </c>
      <c r="S30" s="77">
        <f>Q30/M30</f>
        <v>0.79807475490196078</v>
      </c>
      <c r="T30" s="77">
        <v>0.8</v>
      </c>
      <c r="U30" s="71" t="s">
        <v>784</v>
      </c>
      <c r="V30" s="71" t="s">
        <v>433</v>
      </c>
      <c r="W30" s="71" t="s">
        <v>32</v>
      </c>
      <c r="X30" s="71" t="s">
        <v>678</v>
      </c>
      <c r="Y30" s="71" t="s">
        <v>67</v>
      </c>
      <c r="Z30" s="73" t="s">
        <v>32</v>
      </c>
      <c r="AA30" s="73" t="s">
        <v>678</v>
      </c>
      <c r="AB30" s="73"/>
      <c r="AC30" s="73" t="s">
        <v>1078</v>
      </c>
      <c r="AD30" s="73"/>
    </row>
    <row r="31" spans="1:30" ht="27" x14ac:dyDescent="0.25">
      <c r="A31" s="82">
        <v>1</v>
      </c>
      <c r="B31" s="81"/>
      <c r="C31" s="81"/>
      <c r="D31" s="68"/>
      <c r="E31" s="69" t="s">
        <v>971</v>
      </c>
      <c r="F31" s="81"/>
      <c r="G31" s="81"/>
      <c r="H31" s="81"/>
      <c r="I31" s="81"/>
      <c r="J31" s="81"/>
      <c r="K31" s="81"/>
      <c r="L31" s="79">
        <f t="shared" ref="L31:R31" si="6">+L30</f>
        <v>0</v>
      </c>
      <c r="M31" s="79">
        <f t="shared" si="6"/>
        <v>122400</v>
      </c>
      <c r="N31" s="79">
        <f t="shared" si="6"/>
        <v>97684.35</v>
      </c>
      <c r="O31" s="79">
        <f t="shared" si="6"/>
        <v>0</v>
      </c>
      <c r="P31" s="79">
        <f t="shared" si="6"/>
        <v>97684.35</v>
      </c>
      <c r="Q31" s="79">
        <f t="shared" si="6"/>
        <v>97684.35</v>
      </c>
      <c r="R31" s="79">
        <f t="shared" si="6"/>
        <v>97684.35</v>
      </c>
      <c r="S31" s="80">
        <f xml:space="preserve"> Q31/M31</f>
        <v>0.79807475490196078</v>
      </c>
      <c r="T31" s="80">
        <f>(+T30)/A31</f>
        <v>0.8</v>
      </c>
      <c r="U31" s="110" t="s">
        <v>791</v>
      </c>
      <c r="V31" s="110"/>
      <c r="W31" s="110"/>
      <c r="X31" s="110"/>
      <c r="Y31" s="110"/>
      <c r="Z31" s="110"/>
      <c r="AA31" s="110"/>
      <c r="AB31" s="110"/>
      <c r="AC31" s="110"/>
      <c r="AD31" s="110"/>
    </row>
    <row r="32" spans="1:30" ht="18" x14ac:dyDescent="0.25">
      <c r="A32" s="68"/>
      <c r="B32" s="67"/>
      <c r="C32" s="67"/>
      <c r="D32" s="68"/>
      <c r="E32" s="69" t="s">
        <v>946</v>
      </c>
      <c r="F32" s="67"/>
      <c r="G32" s="67"/>
      <c r="H32" s="67"/>
      <c r="I32" s="81"/>
      <c r="J32" s="81"/>
      <c r="K32" s="81"/>
      <c r="L32" s="79"/>
      <c r="M32" s="79"/>
      <c r="N32" s="79"/>
      <c r="O32" s="79"/>
      <c r="P32" s="79"/>
      <c r="Q32" s="79"/>
      <c r="R32" s="79"/>
      <c r="S32" s="80"/>
      <c r="T32" s="80"/>
      <c r="U32" s="116"/>
      <c r="V32" s="117"/>
      <c r="W32" s="117"/>
      <c r="X32" s="117"/>
      <c r="Y32" s="117"/>
      <c r="Z32" s="117"/>
      <c r="AA32" s="117"/>
      <c r="AB32" s="117"/>
      <c r="AC32" s="117"/>
      <c r="AD32" s="118"/>
    </row>
    <row r="33" spans="1:30" ht="27" x14ac:dyDescent="0.25">
      <c r="A33" s="71">
        <v>1</v>
      </c>
      <c r="B33" s="71" t="s">
        <v>1001</v>
      </c>
      <c r="C33" s="72" t="s">
        <v>940</v>
      </c>
      <c r="D33" s="71" t="s">
        <v>1109</v>
      </c>
      <c r="E33" s="73" t="s">
        <v>336</v>
      </c>
      <c r="F33" s="71" t="s">
        <v>17</v>
      </c>
      <c r="G33" s="72" t="s">
        <v>18</v>
      </c>
      <c r="H33" s="73" t="s">
        <v>2</v>
      </c>
      <c r="I33" s="74" t="s">
        <v>835</v>
      </c>
      <c r="J33" s="75" t="s">
        <v>802</v>
      </c>
      <c r="K33" s="74" t="s">
        <v>801</v>
      </c>
      <c r="L33" s="76">
        <v>0</v>
      </c>
      <c r="M33" s="76">
        <v>20000</v>
      </c>
      <c r="N33" s="76">
        <v>14664.1</v>
      </c>
      <c r="O33" s="76">
        <v>0</v>
      </c>
      <c r="P33" s="76">
        <v>14664.1</v>
      </c>
      <c r="Q33" s="76">
        <v>14664.1</v>
      </c>
      <c r="R33" s="76">
        <v>14664.1</v>
      </c>
      <c r="S33" s="77">
        <f>Q33/M33</f>
        <v>0.733205</v>
      </c>
      <c r="T33" s="77">
        <v>0.73</v>
      </c>
      <c r="U33" s="71" t="s">
        <v>784</v>
      </c>
      <c r="V33" s="71" t="s">
        <v>433</v>
      </c>
      <c r="W33" s="71" t="s">
        <v>32</v>
      </c>
      <c r="X33" s="71" t="s">
        <v>678</v>
      </c>
      <c r="Y33" s="71" t="s">
        <v>67</v>
      </c>
      <c r="Z33" s="73" t="s">
        <v>32</v>
      </c>
      <c r="AA33" s="73" t="s">
        <v>678</v>
      </c>
      <c r="AB33" s="73"/>
      <c r="AC33" s="73" t="s">
        <v>1078</v>
      </c>
      <c r="AD33" s="73"/>
    </row>
    <row r="34" spans="1:30" ht="27" x14ac:dyDescent="0.25">
      <c r="A34" s="71">
        <v>2</v>
      </c>
      <c r="B34" s="71" t="s">
        <v>947</v>
      </c>
      <c r="C34" s="72" t="s">
        <v>940</v>
      </c>
      <c r="D34" s="71" t="s">
        <v>1110</v>
      </c>
      <c r="E34" s="73" t="s">
        <v>338</v>
      </c>
      <c r="F34" s="71" t="s">
        <v>17</v>
      </c>
      <c r="G34" s="72" t="s">
        <v>18</v>
      </c>
      <c r="H34" s="73" t="s">
        <v>2</v>
      </c>
      <c r="I34" s="74" t="s">
        <v>835</v>
      </c>
      <c r="J34" s="75" t="s">
        <v>802</v>
      </c>
      <c r="K34" s="74" t="s">
        <v>801</v>
      </c>
      <c r="L34" s="76">
        <v>0</v>
      </c>
      <c r="M34" s="76">
        <v>54600</v>
      </c>
      <c r="N34" s="76">
        <v>33443.99</v>
      </c>
      <c r="O34" s="76">
        <v>0</v>
      </c>
      <c r="P34" s="76">
        <v>33443.99</v>
      </c>
      <c r="Q34" s="76">
        <v>33443.99</v>
      </c>
      <c r="R34" s="76">
        <v>33443.99</v>
      </c>
      <c r="S34" s="77">
        <f>Q34/M34</f>
        <v>0.61252728937728929</v>
      </c>
      <c r="T34" s="77">
        <v>0.61</v>
      </c>
      <c r="U34" s="71" t="s">
        <v>784</v>
      </c>
      <c r="V34" s="71" t="s">
        <v>433</v>
      </c>
      <c r="W34" s="71" t="s">
        <v>32</v>
      </c>
      <c r="X34" s="71" t="s">
        <v>678</v>
      </c>
      <c r="Y34" s="71" t="s">
        <v>67</v>
      </c>
      <c r="Z34" s="73" t="s">
        <v>32</v>
      </c>
      <c r="AA34" s="73" t="s">
        <v>678</v>
      </c>
      <c r="AB34" s="73"/>
      <c r="AC34" s="73" t="s">
        <v>1078</v>
      </c>
      <c r="AD34" s="73"/>
    </row>
    <row r="35" spans="1:30" ht="27" x14ac:dyDescent="0.25">
      <c r="A35" s="71">
        <v>3</v>
      </c>
      <c r="B35" s="71" t="s">
        <v>975</v>
      </c>
      <c r="C35" s="72" t="s">
        <v>940</v>
      </c>
      <c r="D35" s="71" t="s">
        <v>1111</v>
      </c>
      <c r="E35" s="73" t="s">
        <v>340</v>
      </c>
      <c r="F35" s="71" t="s">
        <v>17</v>
      </c>
      <c r="G35" s="72" t="s">
        <v>18</v>
      </c>
      <c r="H35" s="73" t="s">
        <v>2</v>
      </c>
      <c r="I35" s="74" t="s">
        <v>835</v>
      </c>
      <c r="J35" s="75" t="s">
        <v>802</v>
      </c>
      <c r="K35" s="74" t="s">
        <v>801</v>
      </c>
      <c r="L35" s="76">
        <v>0</v>
      </c>
      <c r="M35" s="76">
        <v>265000</v>
      </c>
      <c r="N35" s="76">
        <v>177901.21</v>
      </c>
      <c r="O35" s="76">
        <v>0</v>
      </c>
      <c r="P35" s="76">
        <v>177901.21</v>
      </c>
      <c r="Q35" s="76">
        <v>177901.21</v>
      </c>
      <c r="R35" s="76">
        <v>177901.21</v>
      </c>
      <c r="S35" s="77">
        <f>Q35/M35</f>
        <v>0.67132532075471696</v>
      </c>
      <c r="T35" s="77">
        <v>0.67</v>
      </c>
      <c r="U35" s="71" t="s">
        <v>784</v>
      </c>
      <c r="V35" s="71" t="s">
        <v>433</v>
      </c>
      <c r="W35" s="71" t="s">
        <v>32</v>
      </c>
      <c r="X35" s="71" t="s">
        <v>678</v>
      </c>
      <c r="Y35" s="71" t="s">
        <v>67</v>
      </c>
      <c r="Z35" s="73" t="s">
        <v>32</v>
      </c>
      <c r="AA35" s="73" t="s">
        <v>678</v>
      </c>
      <c r="AB35" s="73"/>
      <c r="AC35" s="73" t="s">
        <v>1078</v>
      </c>
      <c r="AD35" s="73"/>
    </row>
    <row r="36" spans="1:30" ht="27" x14ac:dyDescent="0.25">
      <c r="A36" s="71">
        <v>4</v>
      </c>
      <c r="B36" s="71" t="s">
        <v>1112</v>
      </c>
      <c r="C36" s="72" t="s">
        <v>940</v>
      </c>
      <c r="D36" s="71" t="s">
        <v>1113</v>
      </c>
      <c r="E36" s="73" t="s">
        <v>608</v>
      </c>
      <c r="F36" s="71" t="s">
        <v>17</v>
      </c>
      <c r="G36" s="72" t="s">
        <v>18</v>
      </c>
      <c r="H36" s="73" t="s">
        <v>2</v>
      </c>
      <c r="I36" s="74" t="s">
        <v>835</v>
      </c>
      <c r="J36" s="75" t="s">
        <v>802</v>
      </c>
      <c r="K36" s="74" t="s">
        <v>801</v>
      </c>
      <c r="L36" s="76">
        <v>0</v>
      </c>
      <c r="M36" s="76">
        <v>7000</v>
      </c>
      <c r="N36" s="76">
        <v>4006.41</v>
      </c>
      <c r="O36" s="76">
        <v>0</v>
      </c>
      <c r="P36" s="76">
        <v>4006.41</v>
      </c>
      <c r="Q36" s="76">
        <v>4006.41</v>
      </c>
      <c r="R36" s="76">
        <v>4006.41</v>
      </c>
      <c r="S36" s="77">
        <f>Q36/M36</f>
        <v>0.57234428571428564</v>
      </c>
      <c r="T36" s="77">
        <v>0.56999999999999995</v>
      </c>
      <c r="U36" s="71" t="s">
        <v>784</v>
      </c>
      <c r="V36" s="71" t="s">
        <v>433</v>
      </c>
      <c r="W36" s="71" t="s">
        <v>32</v>
      </c>
      <c r="X36" s="71" t="s">
        <v>678</v>
      </c>
      <c r="Y36" s="71" t="s">
        <v>67</v>
      </c>
      <c r="Z36" s="73" t="s">
        <v>32</v>
      </c>
      <c r="AA36" s="73" t="s">
        <v>678</v>
      </c>
      <c r="AB36" s="73"/>
      <c r="AC36" s="73" t="s">
        <v>1078</v>
      </c>
      <c r="AD36" s="73"/>
    </row>
    <row r="37" spans="1:30" ht="27" x14ac:dyDescent="0.25">
      <c r="A37" s="71">
        <v>5</v>
      </c>
      <c r="B37" s="71" t="s">
        <v>975</v>
      </c>
      <c r="C37" s="72" t="s">
        <v>940</v>
      </c>
      <c r="D37" s="71" t="s">
        <v>1114</v>
      </c>
      <c r="E37" s="73" t="s">
        <v>344</v>
      </c>
      <c r="F37" s="71" t="s">
        <v>17</v>
      </c>
      <c r="G37" s="72" t="s">
        <v>18</v>
      </c>
      <c r="H37" s="73" t="s">
        <v>2</v>
      </c>
      <c r="I37" s="74" t="s">
        <v>835</v>
      </c>
      <c r="J37" s="75" t="s">
        <v>802</v>
      </c>
      <c r="K37" s="74" t="s">
        <v>801</v>
      </c>
      <c r="L37" s="76">
        <v>0</v>
      </c>
      <c r="M37" s="76">
        <v>66000</v>
      </c>
      <c r="N37" s="76">
        <v>52413.68</v>
      </c>
      <c r="O37" s="76">
        <v>0</v>
      </c>
      <c r="P37" s="76">
        <v>52413.68</v>
      </c>
      <c r="Q37" s="76">
        <v>52413.68</v>
      </c>
      <c r="R37" s="76">
        <v>52413.68</v>
      </c>
      <c r="S37" s="77">
        <f>Q37/M37</f>
        <v>0.79414666666666667</v>
      </c>
      <c r="T37" s="77">
        <v>0.79</v>
      </c>
      <c r="U37" s="71" t="s">
        <v>784</v>
      </c>
      <c r="V37" s="71" t="s">
        <v>433</v>
      </c>
      <c r="W37" s="71" t="s">
        <v>32</v>
      </c>
      <c r="X37" s="71" t="s">
        <v>678</v>
      </c>
      <c r="Y37" s="71" t="s">
        <v>67</v>
      </c>
      <c r="Z37" s="73" t="s">
        <v>32</v>
      </c>
      <c r="AA37" s="73" t="s">
        <v>678</v>
      </c>
      <c r="AB37" s="73"/>
      <c r="AC37" s="73" t="s">
        <v>1078</v>
      </c>
      <c r="AD37" s="73"/>
    </row>
    <row r="38" spans="1:30" ht="36" x14ac:dyDescent="0.25">
      <c r="A38" s="82">
        <v>5</v>
      </c>
      <c r="B38" s="81"/>
      <c r="C38" s="81"/>
      <c r="D38" s="68"/>
      <c r="E38" s="69" t="s">
        <v>948</v>
      </c>
      <c r="F38" s="81"/>
      <c r="G38" s="81"/>
      <c r="H38" s="81"/>
      <c r="I38" s="81"/>
      <c r="J38" s="81"/>
      <c r="K38" s="81"/>
      <c r="L38" s="79">
        <f t="shared" ref="L38:R38" si="7">+L33+L34+L35+L36+L37</f>
        <v>0</v>
      </c>
      <c r="M38" s="79">
        <f t="shared" si="7"/>
        <v>412600</v>
      </c>
      <c r="N38" s="79">
        <f t="shared" si="7"/>
        <v>282429.39</v>
      </c>
      <c r="O38" s="79">
        <f t="shared" si="7"/>
        <v>0</v>
      </c>
      <c r="P38" s="79">
        <f t="shared" si="7"/>
        <v>282429.39</v>
      </c>
      <c r="Q38" s="79">
        <f t="shared" si="7"/>
        <v>282429.39</v>
      </c>
      <c r="R38" s="79">
        <f t="shared" si="7"/>
        <v>282429.39</v>
      </c>
      <c r="S38" s="80">
        <f xml:space="preserve"> Q38/M38</f>
        <v>0.68451136694134762</v>
      </c>
      <c r="T38" s="80">
        <f>(+T33+T34+T35+T36+T37)/A38</f>
        <v>0.67399999999999993</v>
      </c>
      <c r="U38" s="110" t="s">
        <v>791</v>
      </c>
      <c r="V38" s="110"/>
      <c r="W38" s="110"/>
      <c r="X38" s="110"/>
      <c r="Y38" s="110"/>
      <c r="Z38" s="110"/>
      <c r="AA38" s="110"/>
      <c r="AB38" s="110"/>
      <c r="AC38" s="110"/>
      <c r="AD38" s="110"/>
    </row>
    <row r="39" spans="1:30" x14ac:dyDescent="0.25">
      <c r="A39" s="68"/>
      <c r="B39" s="67"/>
      <c r="C39" s="67"/>
      <c r="D39" s="68"/>
      <c r="E39" s="69" t="s">
        <v>977</v>
      </c>
      <c r="F39" s="67"/>
      <c r="G39" s="67"/>
      <c r="H39" s="67"/>
      <c r="I39" s="81"/>
      <c r="J39" s="81"/>
      <c r="K39" s="81"/>
      <c r="L39" s="79"/>
      <c r="M39" s="79"/>
      <c r="N39" s="79"/>
      <c r="O39" s="79"/>
      <c r="P39" s="79"/>
      <c r="Q39" s="79"/>
      <c r="R39" s="79"/>
      <c r="S39" s="80"/>
      <c r="T39" s="80"/>
      <c r="U39" s="116"/>
      <c r="V39" s="117"/>
      <c r="W39" s="117"/>
      <c r="X39" s="117"/>
      <c r="Y39" s="117"/>
      <c r="Z39" s="117"/>
      <c r="AA39" s="117"/>
      <c r="AB39" s="117"/>
      <c r="AC39" s="117"/>
      <c r="AD39" s="118"/>
    </row>
    <row r="40" spans="1:30" ht="27" x14ac:dyDescent="0.25">
      <c r="A40" s="71">
        <v>1</v>
      </c>
      <c r="B40" s="71" t="s">
        <v>978</v>
      </c>
      <c r="C40" s="72" t="s">
        <v>940</v>
      </c>
      <c r="D40" s="71" t="s">
        <v>1115</v>
      </c>
      <c r="E40" s="73" t="s">
        <v>421</v>
      </c>
      <c r="F40" s="71" t="s">
        <v>17</v>
      </c>
      <c r="G40" s="72" t="s">
        <v>18</v>
      </c>
      <c r="H40" s="73" t="s">
        <v>2</v>
      </c>
      <c r="I40" s="74" t="s">
        <v>835</v>
      </c>
      <c r="J40" s="75" t="s">
        <v>802</v>
      </c>
      <c r="K40" s="74" t="s">
        <v>801</v>
      </c>
      <c r="L40" s="76">
        <v>0</v>
      </c>
      <c r="M40" s="76">
        <v>178600</v>
      </c>
      <c r="N40" s="76">
        <v>157761.56</v>
      </c>
      <c r="O40" s="76">
        <v>0</v>
      </c>
      <c r="P40" s="76">
        <v>157761.56</v>
      </c>
      <c r="Q40" s="76">
        <v>157761.56</v>
      </c>
      <c r="R40" s="76">
        <v>157761.56</v>
      </c>
      <c r="S40" s="77">
        <f>Q40/M40</f>
        <v>0.88332340425531919</v>
      </c>
      <c r="T40" s="77">
        <v>0.88</v>
      </c>
      <c r="U40" s="71" t="s">
        <v>784</v>
      </c>
      <c r="V40" s="71" t="s">
        <v>433</v>
      </c>
      <c r="W40" s="71" t="s">
        <v>32</v>
      </c>
      <c r="X40" s="71" t="s">
        <v>678</v>
      </c>
      <c r="Y40" s="71" t="s">
        <v>67</v>
      </c>
      <c r="Z40" s="73" t="s">
        <v>32</v>
      </c>
      <c r="AA40" s="73" t="s">
        <v>678</v>
      </c>
      <c r="AB40" s="73"/>
      <c r="AC40" s="73" t="s">
        <v>1078</v>
      </c>
      <c r="AD40" s="73"/>
    </row>
    <row r="41" spans="1:30" ht="27" x14ac:dyDescent="0.25">
      <c r="A41" s="82">
        <v>1</v>
      </c>
      <c r="B41" s="81"/>
      <c r="C41" s="81"/>
      <c r="D41" s="68"/>
      <c r="E41" s="69" t="s">
        <v>980</v>
      </c>
      <c r="F41" s="81"/>
      <c r="G41" s="81"/>
      <c r="H41" s="81"/>
      <c r="I41" s="81"/>
      <c r="J41" s="81"/>
      <c r="K41" s="81"/>
      <c r="L41" s="79">
        <f t="shared" ref="L41:R41" si="8">+L40</f>
        <v>0</v>
      </c>
      <c r="M41" s="79">
        <f t="shared" si="8"/>
        <v>178600</v>
      </c>
      <c r="N41" s="79">
        <f t="shared" si="8"/>
        <v>157761.56</v>
      </c>
      <c r="O41" s="79">
        <f t="shared" si="8"/>
        <v>0</v>
      </c>
      <c r="P41" s="79">
        <f t="shared" si="8"/>
        <v>157761.56</v>
      </c>
      <c r="Q41" s="79">
        <f t="shared" si="8"/>
        <v>157761.56</v>
      </c>
      <c r="R41" s="79">
        <f t="shared" si="8"/>
        <v>157761.56</v>
      </c>
      <c r="S41" s="80">
        <f xml:space="preserve"> Q41/M41</f>
        <v>0.88332340425531919</v>
      </c>
      <c r="T41" s="80">
        <f>(+T40)/A41</f>
        <v>0.88</v>
      </c>
      <c r="U41" s="110" t="s">
        <v>791</v>
      </c>
      <c r="V41" s="110"/>
      <c r="W41" s="110"/>
      <c r="X41" s="110"/>
      <c r="Y41" s="110"/>
      <c r="Z41" s="110"/>
      <c r="AA41" s="110"/>
      <c r="AB41" s="110"/>
      <c r="AC41" s="110"/>
      <c r="AD41" s="110"/>
    </row>
    <row r="42" spans="1:30" x14ac:dyDescent="0.25">
      <c r="A42" s="68"/>
      <c r="B42" s="67"/>
      <c r="C42" s="67"/>
      <c r="D42" s="68"/>
      <c r="E42" s="69" t="s">
        <v>829</v>
      </c>
      <c r="F42" s="67"/>
      <c r="G42" s="67"/>
      <c r="H42" s="67"/>
      <c r="I42" s="81"/>
      <c r="J42" s="81"/>
      <c r="K42" s="81"/>
      <c r="L42" s="79"/>
      <c r="M42" s="79"/>
      <c r="N42" s="79"/>
      <c r="O42" s="79"/>
      <c r="P42" s="79"/>
      <c r="Q42" s="79"/>
      <c r="R42" s="79"/>
      <c r="S42" s="80"/>
      <c r="T42" s="80"/>
      <c r="U42" s="116"/>
      <c r="V42" s="117"/>
      <c r="W42" s="117"/>
      <c r="X42" s="117"/>
      <c r="Y42" s="117"/>
      <c r="Z42" s="117"/>
      <c r="AA42" s="117"/>
      <c r="AB42" s="117"/>
      <c r="AC42" s="117"/>
      <c r="AD42" s="118"/>
    </row>
    <row r="43" spans="1:30" ht="27" x14ac:dyDescent="0.25">
      <c r="A43" s="71">
        <v>1</v>
      </c>
      <c r="B43" s="71" t="s">
        <v>1013</v>
      </c>
      <c r="C43" s="72" t="s">
        <v>940</v>
      </c>
      <c r="D43" s="71" t="s">
        <v>1116</v>
      </c>
      <c r="E43" s="73" t="s">
        <v>600</v>
      </c>
      <c r="F43" s="71" t="s">
        <v>17</v>
      </c>
      <c r="G43" s="72" t="s">
        <v>18</v>
      </c>
      <c r="H43" s="73" t="s">
        <v>2</v>
      </c>
      <c r="I43" s="74" t="s">
        <v>835</v>
      </c>
      <c r="J43" s="75" t="s">
        <v>802</v>
      </c>
      <c r="K43" s="74" t="s">
        <v>801</v>
      </c>
      <c r="L43" s="76">
        <v>0</v>
      </c>
      <c r="M43" s="76">
        <v>150600</v>
      </c>
      <c r="N43" s="76">
        <v>69065.61</v>
      </c>
      <c r="O43" s="76">
        <v>0</v>
      </c>
      <c r="P43" s="76">
        <v>69065.61</v>
      </c>
      <c r="Q43" s="76">
        <v>69065.61</v>
      </c>
      <c r="R43" s="76">
        <v>69065.61</v>
      </c>
      <c r="S43" s="77">
        <f>Q43/M43</f>
        <v>0.45860298804780875</v>
      </c>
      <c r="T43" s="77">
        <v>0.46</v>
      </c>
      <c r="U43" s="71" t="s">
        <v>784</v>
      </c>
      <c r="V43" s="71" t="s">
        <v>433</v>
      </c>
      <c r="W43" s="71" t="s">
        <v>32</v>
      </c>
      <c r="X43" s="71" t="s">
        <v>678</v>
      </c>
      <c r="Y43" s="71" t="s">
        <v>67</v>
      </c>
      <c r="Z43" s="73" t="s">
        <v>32</v>
      </c>
      <c r="AA43" s="73" t="s">
        <v>678</v>
      </c>
      <c r="AB43" s="73"/>
      <c r="AC43" s="73" t="s">
        <v>1078</v>
      </c>
      <c r="AD43" s="73"/>
    </row>
    <row r="44" spans="1:30" ht="27" x14ac:dyDescent="0.25">
      <c r="A44" s="71">
        <v>2</v>
      </c>
      <c r="B44" s="71" t="s">
        <v>1015</v>
      </c>
      <c r="C44" s="72" t="s">
        <v>940</v>
      </c>
      <c r="D44" s="71" t="s">
        <v>1117</v>
      </c>
      <c r="E44" s="73" t="s">
        <v>606</v>
      </c>
      <c r="F44" s="71" t="s">
        <v>17</v>
      </c>
      <c r="G44" s="72" t="s">
        <v>18</v>
      </c>
      <c r="H44" s="73" t="s">
        <v>2</v>
      </c>
      <c r="I44" s="74" t="s">
        <v>835</v>
      </c>
      <c r="J44" s="75" t="s">
        <v>802</v>
      </c>
      <c r="K44" s="74" t="s">
        <v>801</v>
      </c>
      <c r="L44" s="76">
        <v>0</v>
      </c>
      <c r="M44" s="76">
        <v>52030.8</v>
      </c>
      <c r="N44" s="76">
        <v>35625.21</v>
      </c>
      <c r="O44" s="76">
        <v>0</v>
      </c>
      <c r="P44" s="76">
        <v>35625.21</v>
      </c>
      <c r="Q44" s="76">
        <v>35625.21</v>
      </c>
      <c r="R44" s="76">
        <v>35625.21</v>
      </c>
      <c r="S44" s="77">
        <f>Q44/M44</f>
        <v>0.68469464240411448</v>
      </c>
      <c r="T44" s="77">
        <v>0.68</v>
      </c>
      <c r="U44" s="71" t="s">
        <v>784</v>
      </c>
      <c r="V44" s="71" t="s">
        <v>433</v>
      </c>
      <c r="W44" s="71" t="s">
        <v>32</v>
      </c>
      <c r="X44" s="71" t="s">
        <v>678</v>
      </c>
      <c r="Y44" s="71" t="s">
        <v>67</v>
      </c>
      <c r="Z44" s="73" t="s">
        <v>32</v>
      </c>
      <c r="AA44" s="73" t="s">
        <v>678</v>
      </c>
      <c r="AB44" s="73"/>
      <c r="AC44" s="73" t="s">
        <v>1078</v>
      </c>
      <c r="AD44" s="73"/>
    </row>
    <row r="45" spans="1:30" ht="27" x14ac:dyDescent="0.25">
      <c r="A45" s="71">
        <v>3</v>
      </c>
      <c r="B45" s="71" t="s">
        <v>1018</v>
      </c>
      <c r="C45" s="72" t="s">
        <v>940</v>
      </c>
      <c r="D45" s="71" t="s">
        <v>1118</v>
      </c>
      <c r="E45" s="73" t="s">
        <v>610</v>
      </c>
      <c r="F45" s="71" t="s">
        <v>17</v>
      </c>
      <c r="G45" s="72" t="s">
        <v>18</v>
      </c>
      <c r="H45" s="73" t="s">
        <v>2</v>
      </c>
      <c r="I45" s="74" t="s">
        <v>835</v>
      </c>
      <c r="J45" s="75" t="s">
        <v>802</v>
      </c>
      <c r="K45" s="74" t="s">
        <v>801</v>
      </c>
      <c r="L45" s="76">
        <v>0</v>
      </c>
      <c r="M45" s="76">
        <v>34200</v>
      </c>
      <c r="N45" s="76">
        <v>24214.1</v>
      </c>
      <c r="O45" s="76">
        <v>0</v>
      </c>
      <c r="P45" s="76">
        <v>24214.1</v>
      </c>
      <c r="Q45" s="76">
        <v>24214.1</v>
      </c>
      <c r="R45" s="76">
        <v>24214.1</v>
      </c>
      <c r="S45" s="77">
        <f>Q45/M45</f>
        <v>0.70801461988304093</v>
      </c>
      <c r="T45" s="77">
        <v>0.71</v>
      </c>
      <c r="U45" s="71" t="s">
        <v>784</v>
      </c>
      <c r="V45" s="71" t="s">
        <v>433</v>
      </c>
      <c r="W45" s="71" t="s">
        <v>32</v>
      </c>
      <c r="X45" s="71" t="s">
        <v>678</v>
      </c>
      <c r="Y45" s="71" t="s">
        <v>67</v>
      </c>
      <c r="Z45" s="73" t="s">
        <v>32</v>
      </c>
      <c r="AA45" s="73" t="s">
        <v>678</v>
      </c>
      <c r="AB45" s="73"/>
      <c r="AC45" s="73" t="s">
        <v>1078</v>
      </c>
      <c r="AD45" s="73"/>
    </row>
    <row r="46" spans="1:30" ht="27" x14ac:dyDescent="0.25">
      <c r="A46" s="71">
        <v>4</v>
      </c>
      <c r="B46" s="71" t="s">
        <v>1016</v>
      </c>
      <c r="C46" s="72" t="s">
        <v>940</v>
      </c>
      <c r="D46" s="71" t="s">
        <v>1119</v>
      </c>
      <c r="E46" s="73" t="s">
        <v>614</v>
      </c>
      <c r="F46" s="71" t="s">
        <v>17</v>
      </c>
      <c r="G46" s="72" t="s">
        <v>18</v>
      </c>
      <c r="H46" s="73" t="s">
        <v>2</v>
      </c>
      <c r="I46" s="74" t="s">
        <v>835</v>
      </c>
      <c r="J46" s="75" t="s">
        <v>802</v>
      </c>
      <c r="K46" s="74" t="s">
        <v>801</v>
      </c>
      <c r="L46" s="76">
        <v>0</v>
      </c>
      <c r="M46" s="76">
        <v>33600</v>
      </c>
      <c r="N46" s="76">
        <v>10461.51</v>
      </c>
      <c r="O46" s="76">
        <v>0</v>
      </c>
      <c r="P46" s="76">
        <v>10461.51</v>
      </c>
      <c r="Q46" s="76">
        <v>10461.51</v>
      </c>
      <c r="R46" s="76">
        <v>10461.51</v>
      </c>
      <c r="S46" s="77">
        <f>Q46/M46</f>
        <v>0.31135446428571428</v>
      </c>
      <c r="T46" s="77">
        <v>0.31</v>
      </c>
      <c r="U46" s="71" t="s">
        <v>784</v>
      </c>
      <c r="V46" s="71" t="s">
        <v>433</v>
      </c>
      <c r="W46" s="71" t="s">
        <v>32</v>
      </c>
      <c r="X46" s="71" t="s">
        <v>678</v>
      </c>
      <c r="Y46" s="71" t="s">
        <v>67</v>
      </c>
      <c r="Z46" s="73" t="s">
        <v>32</v>
      </c>
      <c r="AA46" s="73" t="s">
        <v>678</v>
      </c>
      <c r="AB46" s="73"/>
      <c r="AC46" s="73" t="s">
        <v>1078</v>
      </c>
      <c r="AD46" s="73"/>
    </row>
    <row r="47" spans="1:30" ht="27" x14ac:dyDescent="0.25">
      <c r="A47" s="82">
        <v>4</v>
      </c>
      <c r="B47" s="81"/>
      <c r="C47" s="81"/>
      <c r="D47" s="68"/>
      <c r="E47" s="69" t="s">
        <v>832</v>
      </c>
      <c r="F47" s="81"/>
      <c r="G47" s="81"/>
      <c r="H47" s="81"/>
      <c r="I47" s="81"/>
      <c r="J47" s="81"/>
      <c r="K47" s="81"/>
      <c r="L47" s="79">
        <f t="shared" ref="L47:R47" si="9">+L43+L44+L45+L46</f>
        <v>0</v>
      </c>
      <c r="M47" s="79">
        <f t="shared" si="9"/>
        <v>270430.8</v>
      </c>
      <c r="N47" s="79">
        <f t="shared" si="9"/>
        <v>139366.43000000002</v>
      </c>
      <c r="O47" s="79">
        <f t="shared" si="9"/>
        <v>0</v>
      </c>
      <c r="P47" s="79">
        <f t="shared" si="9"/>
        <v>139366.43000000002</v>
      </c>
      <c r="Q47" s="79">
        <f t="shared" si="9"/>
        <v>139366.43000000002</v>
      </c>
      <c r="R47" s="79">
        <f t="shared" si="9"/>
        <v>139366.43000000002</v>
      </c>
      <c r="S47" s="80">
        <f xml:space="preserve"> Q47/M47</f>
        <v>0.51534969389581375</v>
      </c>
      <c r="T47" s="80">
        <f>(+T43+T44+T45+T46)/A47</f>
        <v>0.54</v>
      </c>
      <c r="U47" s="110" t="s">
        <v>791</v>
      </c>
      <c r="V47" s="110"/>
      <c r="W47" s="110"/>
      <c r="X47" s="110"/>
      <c r="Y47" s="110"/>
      <c r="Z47" s="110"/>
      <c r="AA47" s="110"/>
      <c r="AB47" s="110"/>
      <c r="AC47" s="110"/>
      <c r="AD47" s="110"/>
    </row>
    <row r="48" spans="1:30" x14ac:dyDescent="0.25">
      <c r="A48" s="68"/>
      <c r="B48" s="67"/>
      <c r="C48" s="67"/>
      <c r="D48" s="68"/>
      <c r="E48" s="69" t="s">
        <v>1019</v>
      </c>
      <c r="F48" s="67"/>
      <c r="G48" s="67"/>
      <c r="H48" s="67"/>
      <c r="I48" s="81"/>
      <c r="J48" s="81"/>
      <c r="K48" s="81"/>
      <c r="L48" s="79"/>
      <c r="M48" s="79"/>
      <c r="N48" s="79"/>
      <c r="O48" s="79"/>
      <c r="P48" s="79"/>
      <c r="Q48" s="79"/>
      <c r="R48" s="79"/>
      <c r="S48" s="80"/>
      <c r="T48" s="80"/>
      <c r="U48" s="116"/>
      <c r="V48" s="117"/>
      <c r="W48" s="117"/>
      <c r="X48" s="117"/>
      <c r="Y48" s="117"/>
      <c r="Z48" s="117"/>
      <c r="AA48" s="117"/>
      <c r="AB48" s="117"/>
      <c r="AC48" s="117"/>
      <c r="AD48" s="118"/>
    </row>
    <row r="49" spans="1:30" ht="27" x14ac:dyDescent="0.25">
      <c r="A49" s="71">
        <v>1</v>
      </c>
      <c r="B49" s="71" t="s">
        <v>1020</v>
      </c>
      <c r="C49" s="72" t="s">
        <v>940</v>
      </c>
      <c r="D49" s="71" t="s">
        <v>1120</v>
      </c>
      <c r="E49" s="73" t="s">
        <v>1121</v>
      </c>
      <c r="F49" s="71" t="s">
        <v>17</v>
      </c>
      <c r="G49" s="72" t="s">
        <v>18</v>
      </c>
      <c r="H49" s="73" t="s">
        <v>2</v>
      </c>
      <c r="I49" s="74" t="s">
        <v>835</v>
      </c>
      <c r="J49" s="75" t="s">
        <v>802</v>
      </c>
      <c r="K49" s="74" t="s">
        <v>801</v>
      </c>
      <c r="L49" s="76">
        <v>0</v>
      </c>
      <c r="M49" s="76">
        <v>10118.5</v>
      </c>
      <c r="N49" s="76">
        <v>7226.37</v>
      </c>
      <c r="O49" s="76">
        <v>0</v>
      </c>
      <c r="P49" s="76">
        <v>7226.37</v>
      </c>
      <c r="Q49" s="76">
        <v>7226.37</v>
      </c>
      <c r="R49" s="76">
        <v>7226.37</v>
      </c>
      <c r="S49" s="77">
        <f>Q49/M49</f>
        <v>0.71417403765380238</v>
      </c>
      <c r="T49" s="77">
        <v>0.71</v>
      </c>
      <c r="U49" s="71" t="s">
        <v>784</v>
      </c>
      <c r="V49" s="71" t="s">
        <v>433</v>
      </c>
      <c r="W49" s="71" t="s">
        <v>32</v>
      </c>
      <c r="X49" s="71" t="s">
        <v>678</v>
      </c>
      <c r="Y49" s="71" t="s">
        <v>67</v>
      </c>
      <c r="Z49" s="73" t="s">
        <v>32</v>
      </c>
      <c r="AA49" s="73" t="s">
        <v>678</v>
      </c>
      <c r="AB49" s="73"/>
      <c r="AC49" s="73" t="s">
        <v>1078</v>
      </c>
      <c r="AD49" s="73"/>
    </row>
    <row r="50" spans="1:30" ht="27" x14ac:dyDescent="0.25">
      <c r="A50" s="82">
        <v>1</v>
      </c>
      <c r="B50" s="81"/>
      <c r="C50" s="81"/>
      <c r="D50" s="68"/>
      <c r="E50" s="69" t="s">
        <v>1022</v>
      </c>
      <c r="F50" s="81"/>
      <c r="G50" s="81"/>
      <c r="H50" s="81"/>
      <c r="I50" s="81"/>
      <c r="J50" s="81"/>
      <c r="K50" s="81"/>
      <c r="L50" s="79">
        <f t="shared" ref="L50:R50" si="10">+L49</f>
        <v>0</v>
      </c>
      <c r="M50" s="79">
        <f t="shared" si="10"/>
        <v>10118.5</v>
      </c>
      <c r="N50" s="79">
        <f t="shared" si="10"/>
        <v>7226.37</v>
      </c>
      <c r="O50" s="79">
        <f t="shared" si="10"/>
        <v>0</v>
      </c>
      <c r="P50" s="79">
        <f t="shared" si="10"/>
        <v>7226.37</v>
      </c>
      <c r="Q50" s="79">
        <f t="shared" si="10"/>
        <v>7226.37</v>
      </c>
      <c r="R50" s="79">
        <f t="shared" si="10"/>
        <v>7226.37</v>
      </c>
      <c r="S50" s="80">
        <f xml:space="preserve"> Q50/M50</f>
        <v>0.71417403765380238</v>
      </c>
      <c r="T50" s="80">
        <f>(+T49)/A50</f>
        <v>0.71</v>
      </c>
      <c r="U50" s="110" t="s">
        <v>791</v>
      </c>
      <c r="V50" s="110"/>
      <c r="W50" s="110"/>
      <c r="X50" s="110"/>
      <c r="Y50" s="110"/>
      <c r="Z50" s="110"/>
      <c r="AA50" s="110"/>
      <c r="AB50" s="110"/>
      <c r="AC50" s="110"/>
      <c r="AD50" s="110"/>
    </row>
    <row r="51" spans="1:30" ht="18" x14ac:dyDescent="0.25">
      <c r="A51" s="68"/>
      <c r="B51" s="67"/>
      <c r="C51" s="67"/>
      <c r="D51" s="68"/>
      <c r="E51" s="69" t="s">
        <v>916</v>
      </c>
      <c r="F51" s="67"/>
      <c r="G51" s="67"/>
      <c r="H51" s="67"/>
      <c r="I51" s="81"/>
      <c r="J51" s="81"/>
      <c r="K51" s="81"/>
      <c r="L51" s="79"/>
      <c r="M51" s="79"/>
      <c r="N51" s="79"/>
      <c r="O51" s="79"/>
      <c r="P51" s="79"/>
      <c r="Q51" s="79"/>
      <c r="R51" s="79"/>
      <c r="S51" s="80"/>
      <c r="T51" s="80"/>
      <c r="U51" s="116"/>
      <c r="V51" s="117"/>
      <c r="W51" s="117"/>
      <c r="X51" s="117"/>
      <c r="Y51" s="117"/>
      <c r="Z51" s="117"/>
      <c r="AA51" s="117"/>
      <c r="AB51" s="117"/>
      <c r="AC51" s="117"/>
      <c r="AD51" s="118"/>
    </row>
    <row r="52" spans="1:30" ht="27" x14ac:dyDescent="0.25">
      <c r="A52" s="71">
        <v>1</v>
      </c>
      <c r="B52" s="71" t="s">
        <v>1023</v>
      </c>
      <c r="C52" s="72" t="s">
        <v>940</v>
      </c>
      <c r="D52" s="71" t="s">
        <v>1122</v>
      </c>
      <c r="E52" s="73" t="s">
        <v>1123</v>
      </c>
      <c r="F52" s="71" t="s">
        <v>17</v>
      </c>
      <c r="G52" s="72" t="s">
        <v>18</v>
      </c>
      <c r="H52" s="73" t="s">
        <v>2</v>
      </c>
      <c r="I52" s="74" t="s">
        <v>835</v>
      </c>
      <c r="J52" s="75" t="s">
        <v>802</v>
      </c>
      <c r="K52" s="74" t="s">
        <v>801</v>
      </c>
      <c r="L52" s="76">
        <v>0</v>
      </c>
      <c r="M52" s="76">
        <v>560000</v>
      </c>
      <c r="N52" s="76">
        <v>413781.79</v>
      </c>
      <c r="O52" s="76">
        <v>0</v>
      </c>
      <c r="P52" s="76">
        <v>413781.79</v>
      </c>
      <c r="Q52" s="76">
        <v>413781.79</v>
      </c>
      <c r="R52" s="76">
        <v>413781.79</v>
      </c>
      <c r="S52" s="77">
        <f>Q52/M52</f>
        <v>0.73889605357142851</v>
      </c>
      <c r="T52" s="77">
        <v>0.74</v>
      </c>
      <c r="U52" s="71" t="s">
        <v>784</v>
      </c>
      <c r="V52" s="71" t="s">
        <v>433</v>
      </c>
      <c r="W52" s="71" t="s">
        <v>32</v>
      </c>
      <c r="X52" s="71" t="s">
        <v>678</v>
      </c>
      <c r="Y52" s="71" t="s">
        <v>67</v>
      </c>
      <c r="Z52" s="73" t="s">
        <v>32</v>
      </c>
      <c r="AA52" s="73" t="s">
        <v>678</v>
      </c>
      <c r="AB52" s="73"/>
      <c r="AC52" s="73" t="s">
        <v>1078</v>
      </c>
      <c r="AD52" s="73"/>
    </row>
    <row r="53" spans="1:30" ht="36" x14ac:dyDescent="0.25">
      <c r="A53" s="82">
        <v>1</v>
      </c>
      <c r="B53" s="81"/>
      <c r="C53" s="81"/>
      <c r="D53" s="68"/>
      <c r="E53" s="69" t="s">
        <v>919</v>
      </c>
      <c r="F53" s="81"/>
      <c r="G53" s="81"/>
      <c r="H53" s="81"/>
      <c r="I53" s="81"/>
      <c r="J53" s="81"/>
      <c r="K53" s="81"/>
      <c r="L53" s="79">
        <f t="shared" ref="L53:R53" si="11">+L52</f>
        <v>0</v>
      </c>
      <c r="M53" s="79">
        <f t="shared" si="11"/>
        <v>560000</v>
      </c>
      <c r="N53" s="79">
        <f t="shared" si="11"/>
        <v>413781.79</v>
      </c>
      <c r="O53" s="79">
        <f t="shared" si="11"/>
        <v>0</v>
      </c>
      <c r="P53" s="79">
        <f t="shared" si="11"/>
        <v>413781.79</v>
      </c>
      <c r="Q53" s="79">
        <f t="shared" si="11"/>
        <v>413781.79</v>
      </c>
      <c r="R53" s="79">
        <f t="shared" si="11"/>
        <v>413781.79</v>
      </c>
      <c r="S53" s="80">
        <f xml:space="preserve"> Q53/M53</f>
        <v>0.73889605357142851</v>
      </c>
      <c r="T53" s="80">
        <f>(+T52)/A53</f>
        <v>0.74</v>
      </c>
      <c r="U53" s="110" t="s">
        <v>791</v>
      </c>
      <c r="V53" s="110"/>
      <c r="W53" s="110"/>
      <c r="X53" s="110"/>
      <c r="Y53" s="110"/>
      <c r="Z53" s="110"/>
      <c r="AA53" s="110"/>
      <c r="AB53" s="110"/>
      <c r="AC53" s="110"/>
      <c r="AD53" s="110"/>
    </row>
    <row r="54" spans="1:30" x14ac:dyDescent="0.25">
      <c r="A54" s="68"/>
      <c r="B54" s="67"/>
      <c r="C54" s="67"/>
      <c r="D54" s="68"/>
      <c r="E54" s="69" t="s">
        <v>920</v>
      </c>
      <c r="F54" s="67"/>
      <c r="G54" s="67"/>
      <c r="H54" s="67"/>
      <c r="I54" s="81"/>
      <c r="J54" s="81"/>
      <c r="K54" s="81"/>
      <c r="L54" s="79"/>
      <c r="M54" s="79"/>
      <c r="N54" s="79"/>
      <c r="O54" s="79"/>
      <c r="P54" s="79"/>
      <c r="Q54" s="79"/>
      <c r="R54" s="79"/>
      <c r="S54" s="80"/>
      <c r="T54" s="80"/>
      <c r="U54" s="116"/>
      <c r="V54" s="117"/>
      <c r="W54" s="117"/>
      <c r="X54" s="117"/>
      <c r="Y54" s="117"/>
      <c r="Z54" s="117"/>
      <c r="AA54" s="117"/>
      <c r="AB54" s="117"/>
      <c r="AC54" s="117"/>
      <c r="AD54" s="118"/>
    </row>
    <row r="55" spans="1:30" ht="27" x14ac:dyDescent="0.25">
      <c r="A55" s="71">
        <v>1</v>
      </c>
      <c r="B55" s="71" t="s">
        <v>1024</v>
      </c>
      <c r="C55" s="72" t="s">
        <v>940</v>
      </c>
      <c r="D55" s="71" t="s">
        <v>1124</v>
      </c>
      <c r="E55" s="73" t="s">
        <v>637</v>
      </c>
      <c r="F55" s="71" t="s">
        <v>17</v>
      </c>
      <c r="G55" s="72" t="s">
        <v>18</v>
      </c>
      <c r="H55" s="73" t="s">
        <v>2</v>
      </c>
      <c r="I55" s="74" t="s">
        <v>835</v>
      </c>
      <c r="J55" s="75" t="s">
        <v>802</v>
      </c>
      <c r="K55" s="74" t="s">
        <v>801</v>
      </c>
      <c r="L55" s="76">
        <v>0</v>
      </c>
      <c r="M55" s="76">
        <v>20000</v>
      </c>
      <c r="N55" s="76">
        <v>13507.8</v>
      </c>
      <c r="O55" s="76">
        <v>0</v>
      </c>
      <c r="P55" s="76">
        <v>13507.8</v>
      </c>
      <c r="Q55" s="76">
        <v>13507.8</v>
      </c>
      <c r="R55" s="76">
        <v>13507.8</v>
      </c>
      <c r="S55" s="77">
        <f>Q55/M55</f>
        <v>0.67538999999999993</v>
      </c>
      <c r="T55" s="77">
        <v>0.68</v>
      </c>
      <c r="U55" s="71" t="s">
        <v>784</v>
      </c>
      <c r="V55" s="71" t="s">
        <v>433</v>
      </c>
      <c r="W55" s="71" t="s">
        <v>32</v>
      </c>
      <c r="X55" s="71" t="s">
        <v>678</v>
      </c>
      <c r="Y55" s="71" t="s">
        <v>67</v>
      </c>
      <c r="Z55" s="73" t="s">
        <v>32</v>
      </c>
      <c r="AA55" s="73" t="s">
        <v>678</v>
      </c>
      <c r="AB55" s="73"/>
      <c r="AC55" s="73" t="s">
        <v>1078</v>
      </c>
      <c r="AD55" s="73"/>
    </row>
    <row r="56" spans="1:30" ht="27" x14ac:dyDescent="0.25">
      <c r="A56" s="82">
        <v>1</v>
      </c>
      <c r="B56" s="81"/>
      <c r="C56" s="81"/>
      <c r="D56" s="68"/>
      <c r="E56" s="69" t="s">
        <v>922</v>
      </c>
      <c r="F56" s="81"/>
      <c r="G56" s="81"/>
      <c r="H56" s="81"/>
      <c r="I56" s="81"/>
      <c r="J56" s="81"/>
      <c r="K56" s="81"/>
      <c r="L56" s="79">
        <f t="shared" ref="L56:R56" si="12">+L55</f>
        <v>0</v>
      </c>
      <c r="M56" s="79">
        <f t="shared" si="12"/>
        <v>20000</v>
      </c>
      <c r="N56" s="79">
        <f t="shared" si="12"/>
        <v>13507.8</v>
      </c>
      <c r="O56" s="79">
        <f t="shared" si="12"/>
        <v>0</v>
      </c>
      <c r="P56" s="79">
        <f t="shared" si="12"/>
        <v>13507.8</v>
      </c>
      <c r="Q56" s="79">
        <f t="shared" si="12"/>
        <v>13507.8</v>
      </c>
      <c r="R56" s="79">
        <f t="shared" si="12"/>
        <v>13507.8</v>
      </c>
      <c r="S56" s="80">
        <f xml:space="preserve"> Q56/M56</f>
        <v>0.67538999999999993</v>
      </c>
      <c r="T56" s="80">
        <f>(+T55)/A56</f>
        <v>0.68</v>
      </c>
      <c r="U56" s="110" t="s">
        <v>791</v>
      </c>
      <c r="V56" s="110"/>
      <c r="W56" s="110"/>
      <c r="X56" s="110"/>
      <c r="Y56" s="110"/>
      <c r="Z56" s="110"/>
      <c r="AA56" s="110"/>
      <c r="AB56" s="110"/>
      <c r="AC56" s="110"/>
      <c r="AD56" s="110"/>
    </row>
    <row r="57" spans="1:30" x14ac:dyDescent="0.25">
      <c r="A57" s="68"/>
      <c r="B57" s="67"/>
      <c r="C57" s="67"/>
      <c r="D57" s="68"/>
      <c r="E57" s="69" t="s">
        <v>901</v>
      </c>
      <c r="F57" s="67"/>
      <c r="G57" s="67"/>
      <c r="H57" s="67"/>
      <c r="I57" s="81"/>
      <c r="J57" s="81"/>
      <c r="K57" s="81"/>
      <c r="L57" s="79"/>
      <c r="M57" s="79"/>
      <c r="N57" s="79"/>
      <c r="O57" s="79"/>
      <c r="P57" s="79"/>
      <c r="Q57" s="79"/>
      <c r="R57" s="79"/>
      <c r="S57" s="80"/>
      <c r="T57" s="80"/>
      <c r="U57" s="116"/>
      <c r="V57" s="117"/>
      <c r="W57" s="117"/>
      <c r="X57" s="117"/>
      <c r="Y57" s="117"/>
      <c r="Z57" s="117"/>
      <c r="AA57" s="117"/>
      <c r="AB57" s="117"/>
      <c r="AC57" s="117"/>
      <c r="AD57" s="118"/>
    </row>
    <row r="58" spans="1:30" ht="27" x14ac:dyDescent="0.25">
      <c r="A58" s="71">
        <v>1</v>
      </c>
      <c r="B58" s="71" t="s">
        <v>1025</v>
      </c>
      <c r="C58" s="72" t="s">
        <v>940</v>
      </c>
      <c r="D58" s="71" t="s">
        <v>1125</v>
      </c>
      <c r="E58" s="73" t="s">
        <v>642</v>
      </c>
      <c r="F58" s="71" t="s">
        <v>17</v>
      </c>
      <c r="G58" s="72" t="s">
        <v>18</v>
      </c>
      <c r="H58" s="73" t="s">
        <v>2</v>
      </c>
      <c r="I58" s="74" t="s">
        <v>835</v>
      </c>
      <c r="J58" s="75" t="s">
        <v>802</v>
      </c>
      <c r="K58" s="74" t="s">
        <v>801</v>
      </c>
      <c r="L58" s="76">
        <v>0</v>
      </c>
      <c r="M58" s="76">
        <v>929755.65</v>
      </c>
      <c r="N58" s="76">
        <v>731278.35</v>
      </c>
      <c r="O58" s="76">
        <v>0</v>
      </c>
      <c r="P58" s="76">
        <v>731278.35</v>
      </c>
      <c r="Q58" s="76">
        <v>731278.35</v>
      </c>
      <c r="R58" s="76">
        <v>731278.35</v>
      </c>
      <c r="S58" s="77">
        <f>Q58/M58</f>
        <v>0.7865274601988167</v>
      </c>
      <c r="T58" s="77">
        <v>0.79</v>
      </c>
      <c r="U58" s="71" t="s">
        <v>784</v>
      </c>
      <c r="V58" s="71" t="s">
        <v>433</v>
      </c>
      <c r="W58" s="71" t="s">
        <v>32</v>
      </c>
      <c r="X58" s="71" t="s">
        <v>678</v>
      </c>
      <c r="Y58" s="71" t="s">
        <v>67</v>
      </c>
      <c r="Z58" s="73" t="s">
        <v>32</v>
      </c>
      <c r="AA58" s="73" t="s">
        <v>678</v>
      </c>
      <c r="AB58" s="73"/>
      <c r="AC58" s="73" t="s">
        <v>1078</v>
      </c>
      <c r="AD58" s="73"/>
    </row>
    <row r="59" spans="1:30" ht="27" x14ac:dyDescent="0.25">
      <c r="A59" s="71">
        <v>2</v>
      </c>
      <c r="B59" s="71" t="s">
        <v>902</v>
      </c>
      <c r="C59" s="72" t="s">
        <v>940</v>
      </c>
      <c r="D59" s="71" t="s">
        <v>1126</v>
      </c>
      <c r="E59" s="73" t="s">
        <v>644</v>
      </c>
      <c r="F59" s="71" t="s">
        <v>17</v>
      </c>
      <c r="G59" s="72" t="s">
        <v>18</v>
      </c>
      <c r="H59" s="73" t="s">
        <v>2</v>
      </c>
      <c r="I59" s="74" t="s">
        <v>835</v>
      </c>
      <c r="J59" s="75" t="s">
        <v>802</v>
      </c>
      <c r="K59" s="74" t="s">
        <v>801</v>
      </c>
      <c r="L59" s="76">
        <v>0</v>
      </c>
      <c r="M59" s="76">
        <v>148935.79999999999</v>
      </c>
      <c r="N59" s="76">
        <v>147793.60999999999</v>
      </c>
      <c r="O59" s="76">
        <v>0</v>
      </c>
      <c r="P59" s="76">
        <v>147793.60999999999</v>
      </c>
      <c r="Q59" s="76">
        <v>147793.60999999999</v>
      </c>
      <c r="R59" s="76">
        <v>147793.60999999999</v>
      </c>
      <c r="S59" s="77">
        <f>Q59/M59</f>
        <v>0.99233099093703458</v>
      </c>
      <c r="T59" s="77">
        <v>0.99</v>
      </c>
      <c r="U59" s="71" t="s">
        <v>784</v>
      </c>
      <c r="V59" s="71" t="s">
        <v>433</v>
      </c>
      <c r="W59" s="71" t="s">
        <v>32</v>
      </c>
      <c r="X59" s="71" t="s">
        <v>678</v>
      </c>
      <c r="Y59" s="71" t="s">
        <v>67</v>
      </c>
      <c r="Z59" s="73" t="s">
        <v>32</v>
      </c>
      <c r="AA59" s="73" t="s">
        <v>678</v>
      </c>
      <c r="AB59" s="73"/>
      <c r="AC59" s="73" t="s">
        <v>1078</v>
      </c>
      <c r="AD59" s="73"/>
    </row>
    <row r="60" spans="1:30" ht="27" x14ac:dyDescent="0.25">
      <c r="A60" s="71">
        <v>3</v>
      </c>
      <c r="B60" s="71" t="s">
        <v>902</v>
      </c>
      <c r="C60" s="72" t="s">
        <v>940</v>
      </c>
      <c r="D60" s="71" t="s">
        <v>1127</v>
      </c>
      <c r="E60" s="73" t="s">
        <v>646</v>
      </c>
      <c r="F60" s="71" t="s">
        <v>17</v>
      </c>
      <c r="G60" s="72" t="s">
        <v>18</v>
      </c>
      <c r="H60" s="73" t="s">
        <v>2</v>
      </c>
      <c r="I60" s="74" t="s">
        <v>835</v>
      </c>
      <c r="J60" s="75" t="s">
        <v>802</v>
      </c>
      <c r="K60" s="74" t="s">
        <v>801</v>
      </c>
      <c r="L60" s="76">
        <v>0</v>
      </c>
      <c r="M60" s="76">
        <v>46800</v>
      </c>
      <c r="N60" s="76">
        <v>31073.55</v>
      </c>
      <c r="O60" s="76">
        <v>0</v>
      </c>
      <c r="P60" s="76">
        <v>31073.55</v>
      </c>
      <c r="Q60" s="76">
        <v>31073.55</v>
      </c>
      <c r="R60" s="76">
        <v>31073.55</v>
      </c>
      <c r="S60" s="77">
        <f>Q60/M60</f>
        <v>0.66396474358974356</v>
      </c>
      <c r="T60" s="77">
        <v>0.66</v>
      </c>
      <c r="U60" s="71" t="s">
        <v>784</v>
      </c>
      <c r="V60" s="71" t="s">
        <v>433</v>
      </c>
      <c r="W60" s="71" t="s">
        <v>32</v>
      </c>
      <c r="X60" s="71" t="s">
        <v>678</v>
      </c>
      <c r="Y60" s="71" t="s">
        <v>67</v>
      </c>
      <c r="Z60" s="73" t="s">
        <v>32</v>
      </c>
      <c r="AA60" s="73" t="s">
        <v>678</v>
      </c>
      <c r="AB60" s="73"/>
      <c r="AC60" s="73" t="s">
        <v>1078</v>
      </c>
      <c r="AD60" s="73"/>
    </row>
    <row r="61" spans="1:30" ht="27" x14ac:dyDescent="0.25">
      <c r="A61" s="82">
        <v>3</v>
      </c>
      <c r="B61" s="81"/>
      <c r="C61" s="81"/>
      <c r="D61" s="68"/>
      <c r="E61" s="69" t="s">
        <v>904</v>
      </c>
      <c r="F61" s="81"/>
      <c r="G61" s="81"/>
      <c r="H61" s="81"/>
      <c r="I61" s="81"/>
      <c r="J61" s="81"/>
      <c r="K61" s="81"/>
      <c r="L61" s="79">
        <f t="shared" ref="L61:R61" si="13">+L58+L59+L60</f>
        <v>0</v>
      </c>
      <c r="M61" s="79">
        <f t="shared" si="13"/>
        <v>1125491.45</v>
      </c>
      <c r="N61" s="79">
        <f t="shared" si="13"/>
        <v>910145.51</v>
      </c>
      <c r="O61" s="79">
        <f t="shared" si="13"/>
        <v>0</v>
      </c>
      <c r="P61" s="79">
        <f t="shared" si="13"/>
        <v>910145.51</v>
      </c>
      <c r="Q61" s="79">
        <f t="shared" si="13"/>
        <v>910145.51</v>
      </c>
      <c r="R61" s="79">
        <f t="shared" si="13"/>
        <v>910145.51</v>
      </c>
      <c r="S61" s="80">
        <f xml:space="preserve"> Q61/M61</f>
        <v>0.80866497031141382</v>
      </c>
      <c r="T61" s="80">
        <f>(+T58+T59+T60)/A61</f>
        <v>0.81333333333333335</v>
      </c>
      <c r="U61" s="110" t="s">
        <v>791</v>
      </c>
      <c r="V61" s="110"/>
      <c r="W61" s="110"/>
      <c r="X61" s="110"/>
      <c r="Y61" s="110"/>
      <c r="Z61" s="110"/>
      <c r="AA61" s="110"/>
      <c r="AB61" s="110"/>
      <c r="AC61" s="110"/>
      <c r="AD61" s="110"/>
    </row>
    <row r="62" spans="1:30" x14ac:dyDescent="0.25">
      <c r="A62" s="68"/>
      <c r="B62" s="67"/>
      <c r="C62" s="67"/>
      <c r="D62" s="68"/>
      <c r="E62" s="69" t="s">
        <v>905</v>
      </c>
      <c r="F62" s="67"/>
      <c r="G62" s="67"/>
      <c r="H62" s="67"/>
      <c r="I62" s="81"/>
      <c r="J62" s="81"/>
      <c r="K62" s="81"/>
      <c r="L62" s="79"/>
      <c r="M62" s="79"/>
      <c r="N62" s="79"/>
      <c r="O62" s="79"/>
      <c r="P62" s="79"/>
      <c r="Q62" s="79"/>
      <c r="R62" s="79"/>
      <c r="S62" s="80"/>
      <c r="T62" s="80"/>
      <c r="U62" s="116"/>
      <c r="V62" s="117"/>
      <c r="W62" s="117"/>
      <c r="X62" s="117"/>
      <c r="Y62" s="117"/>
      <c r="Z62" s="117"/>
      <c r="AA62" s="117"/>
      <c r="AB62" s="117"/>
      <c r="AC62" s="117"/>
      <c r="AD62" s="118"/>
    </row>
    <row r="63" spans="1:30" ht="27" x14ac:dyDescent="0.25">
      <c r="A63" s="71">
        <v>1</v>
      </c>
      <c r="B63" s="71" t="s">
        <v>906</v>
      </c>
      <c r="C63" s="72" t="s">
        <v>940</v>
      </c>
      <c r="D63" s="71" t="s">
        <v>1128</v>
      </c>
      <c r="E63" s="73" t="s">
        <v>650</v>
      </c>
      <c r="F63" s="71" t="s">
        <v>17</v>
      </c>
      <c r="G63" s="72" t="s">
        <v>18</v>
      </c>
      <c r="H63" s="73" t="s">
        <v>2</v>
      </c>
      <c r="I63" s="74" t="s">
        <v>835</v>
      </c>
      <c r="J63" s="75" t="s">
        <v>802</v>
      </c>
      <c r="K63" s="74" t="s">
        <v>801</v>
      </c>
      <c r="L63" s="76">
        <v>0</v>
      </c>
      <c r="M63" s="76">
        <v>53805.4</v>
      </c>
      <c r="N63" s="76">
        <v>45421.4</v>
      </c>
      <c r="O63" s="76">
        <v>0</v>
      </c>
      <c r="P63" s="76">
        <v>45421.4</v>
      </c>
      <c r="Q63" s="76">
        <v>45421.4</v>
      </c>
      <c r="R63" s="76">
        <v>45421.4</v>
      </c>
      <c r="S63" s="77">
        <f>Q63/M63</f>
        <v>0.8441792087783011</v>
      </c>
      <c r="T63" s="77">
        <v>0.84</v>
      </c>
      <c r="U63" s="71" t="s">
        <v>784</v>
      </c>
      <c r="V63" s="71" t="s">
        <v>433</v>
      </c>
      <c r="W63" s="71" t="s">
        <v>32</v>
      </c>
      <c r="X63" s="71" t="s">
        <v>678</v>
      </c>
      <c r="Y63" s="71" t="s">
        <v>67</v>
      </c>
      <c r="Z63" s="73" t="s">
        <v>32</v>
      </c>
      <c r="AA63" s="73" t="s">
        <v>678</v>
      </c>
      <c r="AB63" s="73"/>
      <c r="AC63" s="73" t="s">
        <v>1078</v>
      </c>
      <c r="AD63" s="73"/>
    </row>
    <row r="64" spans="1:30" ht="27" x14ac:dyDescent="0.25">
      <c r="A64" s="68">
        <v>1</v>
      </c>
      <c r="B64" s="67"/>
      <c r="C64" s="78"/>
      <c r="D64" s="68"/>
      <c r="E64" s="69" t="s">
        <v>907</v>
      </c>
      <c r="F64" s="67"/>
      <c r="G64" s="67"/>
      <c r="H64" s="67"/>
      <c r="I64" s="67"/>
      <c r="J64" s="67"/>
      <c r="K64" s="67"/>
      <c r="L64" s="79">
        <f t="shared" ref="L64:R64" si="14">+L63</f>
        <v>0</v>
      </c>
      <c r="M64" s="79">
        <f t="shared" si="14"/>
        <v>53805.4</v>
      </c>
      <c r="N64" s="79">
        <f t="shared" si="14"/>
        <v>45421.4</v>
      </c>
      <c r="O64" s="79">
        <f t="shared" si="14"/>
        <v>0</v>
      </c>
      <c r="P64" s="79">
        <f t="shared" si="14"/>
        <v>45421.4</v>
      </c>
      <c r="Q64" s="79">
        <f t="shared" si="14"/>
        <v>45421.4</v>
      </c>
      <c r="R64" s="79">
        <f t="shared" si="14"/>
        <v>45421.4</v>
      </c>
      <c r="S64" s="80">
        <f>Q64/M64</f>
        <v>0.8441792087783011</v>
      </c>
      <c r="T64" s="80">
        <f>(+T63)/A64</f>
        <v>0.84</v>
      </c>
      <c r="U64" s="116" t="s">
        <v>791</v>
      </c>
      <c r="V64" s="117"/>
      <c r="W64" s="117"/>
      <c r="X64" s="117"/>
      <c r="Y64" s="117"/>
      <c r="Z64" s="117"/>
      <c r="AA64" s="117"/>
      <c r="AB64" s="117"/>
      <c r="AC64" s="117"/>
      <c r="AD64" s="118"/>
    </row>
    <row r="65" spans="1:30" ht="18" x14ac:dyDescent="0.25">
      <c r="A65" s="68">
        <f>+A12+A15+A19+A22+A25+A28+A31+A38+A41+A47+A50+A53+A56+A61+A64</f>
        <v>25</v>
      </c>
      <c r="B65" s="67"/>
      <c r="C65" s="67"/>
      <c r="D65" s="68"/>
      <c r="E65" s="69" t="s">
        <v>792</v>
      </c>
      <c r="F65" s="67"/>
      <c r="G65" s="67"/>
      <c r="H65" s="67"/>
      <c r="I65" s="67"/>
      <c r="J65" s="81"/>
      <c r="K65" s="81"/>
      <c r="L65" s="79">
        <f t="shared" ref="L65:R65" si="15">+L12+L15+L19+L22+L25+L28+L31+L38+L41+L47+L50+L53+L56+L61+L64</f>
        <v>0</v>
      </c>
      <c r="M65" s="79">
        <f t="shared" si="15"/>
        <v>3629200.0000000005</v>
      </c>
      <c r="N65" s="79">
        <f t="shared" si="15"/>
        <v>2778521.7100000004</v>
      </c>
      <c r="O65" s="79">
        <f t="shared" si="15"/>
        <v>0</v>
      </c>
      <c r="P65" s="79">
        <f t="shared" si="15"/>
        <v>2778521.7100000004</v>
      </c>
      <c r="Q65" s="79">
        <f t="shared" si="15"/>
        <v>2778521.7100000004</v>
      </c>
      <c r="R65" s="79">
        <f t="shared" si="15"/>
        <v>2778521.7100000004</v>
      </c>
      <c r="S65" s="122"/>
      <c r="T65" s="123"/>
      <c r="U65" s="117"/>
      <c r="V65" s="117"/>
      <c r="W65" s="117"/>
      <c r="X65" s="117"/>
      <c r="Y65" s="117"/>
      <c r="Z65" s="117"/>
      <c r="AA65" s="117"/>
      <c r="AB65" s="117"/>
      <c r="AC65" s="117"/>
      <c r="AD65" s="118"/>
    </row>
  </sheetData>
  <mergeCells count="51">
    <mergeCell ref="S65:AD65"/>
    <mergeCell ref="U56:AD56"/>
    <mergeCell ref="U57:AD57"/>
    <mergeCell ref="U61:AD61"/>
    <mergeCell ref="U62:AD62"/>
    <mergeCell ref="U64:AD64"/>
    <mergeCell ref="U48:AD48"/>
    <mergeCell ref="U50:AD50"/>
    <mergeCell ref="U51:AD51"/>
    <mergeCell ref="U53:AD53"/>
    <mergeCell ref="U54:AD54"/>
    <mergeCell ref="U38:AD38"/>
    <mergeCell ref="U39:AD39"/>
    <mergeCell ref="U41:AD41"/>
    <mergeCell ref="U42:AD42"/>
    <mergeCell ref="U47:AD47"/>
    <mergeCell ref="U26:AD26"/>
    <mergeCell ref="U28:AD28"/>
    <mergeCell ref="U29:AD29"/>
    <mergeCell ref="U31:AD31"/>
    <mergeCell ref="U32:AD32"/>
    <mergeCell ref="U19:AD19"/>
    <mergeCell ref="U20:AD20"/>
    <mergeCell ref="U22:AD22"/>
    <mergeCell ref="U23:AD23"/>
    <mergeCell ref="U25:AD25"/>
    <mergeCell ref="U15:AD15"/>
    <mergeCell ref="U8:U9"/>
    <mergeCell ref="U16:AD16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U13:AD13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39370078740157483" header="0" footer="0"/>
  <pageSetup scale="48" orientation="landscape" r:id="rId1"/>
  <headerFooter>
    <oddHeader>&amp;RANEXO 4.10 PAG. &amp;P DE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</sheetPr>
  <dimension ref="A2:AD13"/>
  <sheetViews>
    <sheetView view="pageBreakPreview" zoomScale="60" zoomScaleNormal="100" workbookViewId="0">
      <selection activeCell="G19" sqref="G1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6" width="7.42578125" customWidth="1"/>
    <col min="27" max="27" width="6.7109375" customWidth="1"/>
    <col min="28" max="28" width="7.42578125" customWidth="1"/>
    <col min="29" max="29" width="0" hidden="1" customWidth="1"/>
    <col min="30" max="30" width="7.140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936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799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800</v>
      </c>
      <c r="C11" s="72" t="s">
        <v>799</v>
      </c>
      <c r="D11" s="71" t="s">
        <v>663</v>
      </c>
      <c r="E11" s="73" t="s">
        <v>664</v>
      </c>
      <c r="F11" s="71" t="s">
        <v>17</v>
      </c>
      <c r="G11" s="72" t="s">
        <v>18</v>
      </c>
      <c r="H11" s="73" t="s">
        <v>2</v>
      </c>
      <c r="I11" s="74" t="s">
        <v>795</v>
      </c>
      <c r="J11" s="75" t="s">
        <v>802</v>
      </c>
      <c r="K11" s="74" t="s">
        <v>801</v>
      </c>
      <c r="L11" s="76">
        <v>6770725.25</v>
      </c>
      <c r="M11" s="76">
        <v>495305.24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0</v>
      </c>
      <c r="U11" s="71" t="s">
        <v>784</v>
      </c>
      <c r="V11" s="71" t="s">
        <v>33</v>
      </c>
      <c r="W11" s="71" t="s">
        <v>32</v>
      </c>
      <c r="X11" s="71" t="s">
        <v>678</v>
      </c>
      <c r="Y11" s="71" t="s">
        <v>34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36" x14ac:dyDescent="0.25">
      <c r="A12" s="68">
        <v>1</v>
      </c>
      <c r="B12" s="67"/>
      <c r="C12" s="78"/>
      <c r="D12" s="68"/>
      <c r="E12" s="69" t="s">
        <v>804</v>
      </c>
      <c r="F12" s="67"/>
      <c r="G12" s="67"/>
      <c r="H12" s="67"/>
      <c r="I12" s="67"/>
      <c r="J12" s="67"/>
      <c r="K12" s="67"/>
      <c r="L12" s="79">
        <f t="shared" ref="L12:R13" si="0">+L11</f>
        <v>6770725.25</v>
      </c>
      <c r="M12" s="79">
        <f t="shared" si="0"/>
        <v>495305.24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>
        <f>Q12/M12</f>
        <v>0</v>
      </c>
      <c r="T12" s="80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6770725.25</v>
      </c>
      <c r="M13" s="79">
        <f t="shared" si="0"/>
        <v>495305.24</v>
      </c>
      <c r="N13" s="79">
        <f t="shared" si="0"/>
        <v>0</v>
      </c>
      <c r="O13" s="79">
        <f t="shared" si="0"/>
        <v>0</v>
      </c>
      <c r="P13" s="79">
        <f t="shared" si="0"/>
        <v>0</v>
      </c>
      <c r="Q13" s="79">
        <f t="shared" si="0"/>
        <v>0</v>
      </c>
      <c r="R13" s="7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4.11 PAG. &amp;P DE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2:AD13"/>
  <sheetViews>
    <sheetView view="pageBreakPreview" zoomScale="60" zoomScaleNormal="100" workbookViewId="0">
      <selection activeCell="F18" sqref="F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2" width="7.42578125" customWidth="1"/>
    <col min="23" max="23" width="5.85546875" customWidth="1"/>
    <col min="24" max="28" width="7.42578125" customWidth="1"/>
    <col min="29" max="29" width="0" hidden="1" customWidth="1"/>
    <col min="30" max="30" width="6.855468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935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27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5"/>
      <c r="B10" s="5"/>
      <c r="C10" s="5"/>
      <c r="D10" s="6"/>
      <c r="E10" s="7" t="s">
        <v>780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8">
        <v>1</v>
      </c>
      <c r="B11" s="8" t="s">
        <v>934</v>
      </c>
      <c r="C11" s="9" t="s">
        <v>780</v>
      </c>
      <c r="D11" s="8" t="s">
        <v>559</v>
      </c>
      <c r="E11" s="10" t="s">
        <v>560</v>
      </c>
      <c r="F11" s="8" t="s">
        <v>17</v>
      </c>
      <c r="G11" s="9" t="s">
        <v>18</v>
      </c>
      <c r="H11" s="10" t="s">
        <v>1</v>
      </c>
      <c r="I11" s="11" t="s">
        <v>782</v>
      </c>
      <c r="J11" s="12" t="s">
        <v>785</v>
      </c>
      <c r="K11" s="11" t="s">
        <v>788</v>
      </c>
      <c r="L11" s="18">
        <v>0</v>
      </c>
      <c r="M11" s="18">
        <v>7774.62</v>
      </c>
      <c r="N11" s="18">
        <v>7774.62</v>
      </c>
      <c r="O11" s="18">
        <v>0</v>
      </c>
      <c r="P11" s="18">
        <v>7774.62</v>
      </c>
      <c r="Q11" s="18">
        <v>7774.62</v>
      </c>
      <c r="R11" s="18">
        <v>7774.62</v>
      </c>
      <c r="S11" s="13">
        <f>Q11/M11</f>
        <v>1</v>
      </c>
      <c r="T11" s="13">
        <v>1</v>
      </c>
      <c r="U11" s="8" t="s">
        <v>784</v>
      </c>
      <c r="V11" s="8" t="s">
        <v>186</v>
      </c>
      <c r="W11" s="8" t="s">
        <v>32</v>
      </c>
      <c r="X11" s="8" t="s">
        <v>186</v>
      </c>
      <c r="Y11" s="8" t="s">
        <v>74</v>
      </c>
      <c r="Z11" s="10" t="s">
        <v>32</v>
      </c>
      <c r="AA11" s="10" t="s">
        <v>74</v>
      </c>
      <c r="AB11" s="10" t="s">
        <v>74</v>
      </c>
      <c r="AC11" s="10" t="s">
        <v>817</v>
      </c>
      <c r="AD11" s="10"/>
    </row>
    <row r="12" spans="1:30" ht="27" x14ac:dyDescent="0.25">
      <c r="A12" s="6">
        <v>1</v>
      </c>
      <c r="B12" s="5"/>
      <c r="C12" s="14"/>
      <c r="D12" s="6"/>
      <c r="E12" s="7" t="s">
        <v>790</v>
      </c>
      <c r="F12" s="5"/>
      <c r="G12" s="5"/>
      <c r="H12" s="5"/>
      <c r="I12" s="5"/>
      <c r="J12" s="5"/>
      <c r="K12" s="5"/>
      <c r="L12" s="19">
        <f t="shared" ref="L12:R13" si="0">+L11</f>
        <v>0</v>
      </c>
      <c r="M12" s="19">
        <f t="shared" si="0"/>
        <v>7774.62</v>
      </c>
      <c r="N12" s="19">
        <f t="shared" si="0"/>
        <v>7774.62</v>
      </c>
      <c r="O12" s="19">
        <f t="shared" si="0"/>
        <v>0</v>
      </c>
      <c r="P12" s="19">
        <f t="shared" si="0"/>
        <v>7774.62</v>
      </c>
      <c r="Q12" s="19">
        <f t="shared" si="0"/>
        <v>7774.62</v>
      </c>
      <c r="R12" s="19">
        <f t="shared" si="0"/>
        <v>7774.62</v>
      </c>
      <c r="S12" s="16">
        <f>Q12/M12</f>
        <v>1</v>
      </c>
      <c r="T12" s="16">
        <f>(+T11)/A12</f>
        <v>1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">
        <f>+A12</f>
        <v>1</v>
      </c>
      <c r="B13" s="5"/>
      <c r="C13" s="5"/>
      <c r="D13" s="6"/>
      <c r="E13" s="7" t="s">
        <v>792</v>
      </c>
      <c r="F13" s="5"/>
      <c r="G13" s="5"/>
      <c r="H13" s="5"/>
      <c r="I13" s="5"/>
      <c r="J13" s="15"/>
      <c r="K13" s="15"/>
      <c r="L13" s="19">
        <f t="shared" si="0"/>
        <v>0</v>
      </c>
      <c r="M13" s="19">
        <f t="shared" si="0"/>
        <v>7774.62</v>
      </c>
      <c r="N13" s="19">
        <f t="shared" si="0"/>
        <v>7774.62</v>
      </c>
      <c r="O13" s="19">
        <f t="shared" si="0"/>
        <v>0</v>
      </c>
      <c r="P13" s="19">
        <f t="shared" si="0"/>
        <v>7774.62</v>
      </c>
      <c r="Q13" s="19">
        <f t="shared" si="0"/>
        <v>7774.62</v>
      </c>
      <c r="R13" s="19">
        <f t="shared" si="0"/>
        <v>7774.62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4.12 PAG. &amp;P DE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</sheetPr>
  <dimension ref="A2:AD46"/>
  <sheetViews>
    <sheetView view="pageBreakPreview" zoomScale="60" zoomScaleNormal="100" workbookViewId="0">
      <selection activeCell="G15" sqref="G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5" width="7.42578125" customWidth="1"/>
    <col min="26" max="26" width="6" customWidth="1"/>
    <col min="27" max="28" width="7.42578125" customWidth="1"/>
    <col min="29" max="29" width="0" hidden="1" customWidth="1"/>
    <col min="30" max="30" width="7.140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890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36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923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71">
        <v>1</v>
      </c>
      <c r="B11" s="71" t="s">
        <v>924</v>
      </c>
      <c r="C11" s="72" t="s">
        <v>923</v>
      </c>
      <c r="D11" s="71" t="s">
        <v>15</v>
      </c>
      <c r="E11" s="73" t="s">
        <v>16</v>
      </c>
      <c r="F11" s="71" t="s">
        <v>17</v>
      </c>
      <c r="G11" s="72" t="s">
        <v>18</v>
      </c>
      <c r="H11" s="73" t="s">
        <v>12</v>
      </c>
      <c r="I11" s="74" t="s">
        <v>782</v>
      </c>
      <c r="J11" s="75" t="s">
        <v>802</v>
      </c>
      <c r="K11" s="74" t="s">
        <v>859</v>
      </c>
      <c r="L11" s="76">
        <v>0</v>
      </c>
      <c r="M11" s="76">
        <v>400000</v>
      </c>
      <c r="N11" s="76">
        <v>400000</v>
      </c>
      <c r="O11" s="76">
        <v>400000</v>
      </c>
      <c r="P11" s="76">
        <v>0</v>
      </c>
      <c r="Q11" s="76">
        <v>400000</v>
      </c>
      <c r="R11" s="76">
        <v>400000</v>
      </c>
      <c r="S11" s="77">
        <f>Q11/M11</f>
        <v>1</v>
      </c>
      <c r="T11" s="77">
        <v>1</v>
      </c>
      <c r="U11" s="71" t="s">
        <v>784</v>
      </c>
      <c r="V11" s="71" t="s">
        <v>19</v>
      </c>
      <c r="W11" s="71" t="s">
        <v>32</v>
      </c>
      <c r="X11" s="71" t="s">
        <v>19</v>
      </c>
      <c r="Y11" s="71" t="s">
        <v>20</v>
      </c>
      <c r="Z11" s="73" t="s">
        <v>32</v>
      </c>
      <c r="AA11" s="73" t="s">
        <v>20</v>
      </c>
      <c r="AB11" s="73" t="s">
        <v>40</v>
      </c>
      <c r="AC11" s="73" t="s">
        <v>875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925</v>
      </c>
      <c r="F12" s="81"/>
      <c r="G12" s="81"/>
      <c r="H12" s="81"/>
      <c r="I12" s="81"/>
      <c r="J12" s="81"/>
      <c r="K12" s="81"/>
      <c r="L12" s="79">
        <f t="shared" ref="L12:R12" si="0">+L11</f>
        <v>0</v>
      </c>
      <c r="M12" s="79">
        <f t="shared" si="0"/>
        <v>400000</v>
      </c>
      <c r="N12" s="79">
        <f t="shared" si="0"/>
        <v>400000</v>
      </c>
      <c r="O12" s="79">
        <f t="shared" si="0"/>
        <v>400000</v>
      </c>
      <c r="P12" s="79">
        <f t="shared" si="0"/>
        <v>0</v>
      </c>
      <c r="Q12" s="79">
        <f t="shared" si="0"/>
        <v>400000</v>
      </c>
      <c r="R12" s="79">
        <f t="shared" si="0"/>
        <v>400000</v>
      </c>
      <c r="S12" s="80">
        <f xml:space="preserve"> Q12/M12</f>
        <v>1</v>
      </c>
      <c r="T12" s="80">
        <f>(+T11)/A12</f>
        <v>1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ht="18" x14ac:dyDescent="0.25">
      <c r="A13" s="68"/>
      <c r="B13" s="67"/>
      <c r="C13" s="67"/>
      <c r="D13" s="68"/>
      <c r="E13" s="69" t="s">
        <v>869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45" x14ac:dyDescent="0.25">
      <c r="A14" s="71">
        <v>1</v>
      </c>
      <c r="B14" s="71" t="s">
        <v>870</v>
      </c>
      <c r="C14" s="72" t="s">
        <v>869</v>
      </c>
      <c r="D14" s="71" t="s">
        <v>56</v>
      </c>
      <c r="E14" s="73" t="s">
        <v>57</v>
      </c>
      <c r="F14" s="71" t="s">
        <v>17</v>
      </c>
      <c r="G14" s="72" t="s">
        <v>18</v>
      </c>
      <c r="H14" s="73" t="s">
        <v>12</v>
      </c>
      <c r="I14" s="74" t="s">
        <v>782</v>
      </c>
      <c r="J14" s="75" t="s">
        <v>802</v>
      </c>
      <c r="K14" s="74" t="s">
        <v>859</v>
      </c>
      <c r="L14" s="76">
        <v>0</v>
      </c>
      <c r="M14" s="76">
        <v>2000000</v>
      </c>
      <c r="N14" s="76">
        <v>2000000</v>
      </c>
      <c r="O14" s="76">
        <v>2000000</v>
      </c>
      <c r="P14" s="76">
        <v>0</v>
      </c>
      <c r="Q14" s="76">
        <v>2000000</v>
      </c>
      <c r="R14" s="76">
        <v>2000000</v>
      </c>
      <c r="S14" s="77">
        <f>Q14/M14</f>
        <v>1</v>
      </c>
      <c r="T14" s="77">
        <v>1</v>
      </c>
      <c r="U14" s="71" t="s">
        <v>784</v>
      </c>
      <c r="V14" s="71" t="s">
        <v>50</v>
      </c>
      <c r="W14" s="71" t="s">
        <v>32</v>
      </c>
      <c r="X14" s="71" t="s">
        <v>50</v>
      </c>
      <c r="Y14" s="71" t="s">
        <v>26</v>
      </c>
      <c r="Z14" s="73" t="s">
        <v>32</v>
      </c>
      <c r="AA14" s="73" t="s">
        <v>47</v>
      </c>
      <c r="AB14" s="73" t="s">
        <v>74</v>
      </c>
      <c r="AC14" s="73" t="s">
        <v>836</v>
      </c>
      <c r="AD14" s="73"/>
    </row>
    <row r="15" spans="1:30" ht="36" x14ac:dyDescent="0.25">
      <c r="A15" s="82">
        <v>1</v>
      </c>
      <c r="B15" s="81"/>
      <c r="C15" s="81"/>
      <c r="D15" s="68"/>
      <c r="E15" s="69" t="s">
        <v>871</v>
      </c>
      <c r="F15" s="81"/>
      <c r="G15" s="81"/>
      <c r="H15" s="81"/>
      <c r="I15" s="81"/>
      <c r="J15" s="81"/>
      <c r="K15" s="81"/>
      <c r="L15" s="79">
        <f t="shared" ref="L15:R15" si="1">+L14</f>
        <v>0</v>
      </c>
      <c r="M15" s="79">
        <f t="shared" si="1"/>
        <v>2000000</v>
      </c>
      <c r="N15" s="79">
        <f t="shared" si="1"/>
        <v>2000000</v>
      </c>
      <c r="O15" s="79">
        <f t="shared" si="1"/>
        <v>2000000</v>
      </c>
      <c r="P15" s="79">
        <f t="shared" si="1"/>
        <v>0</v>
      </c>
      <c r="Q15" s="79">
        <f t="shared" si="1"/>
        <v>2000000</v>
      </c>
      <c r="R15" s="79">
        <f t="shared" si="1"/>
        <v>2000000</v>
      </c>
      <c r="S15" s="80">
        <f xml:space="preserve"> Q15/M15</f>
        <v>1</v>
      </c>
      <c r="T15" s="80">
        <f>(+T14)/A15</f>
        <v>1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ht="18" x14ac:dyDescent="0.25">
      <c r="A16" s="68"/>
      <c r="B16" s="67"/>
      <c r="C16" s="67"/>
      <c r="D16" s="68"/>
      <c r="E16" s="69" t="s">
        <v>926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45" x14ac:dyDescent="0.25">
      <c r="A17" s="71">
        <v>1</v>
      </c>
      <c r="B17" s="71" t="s">
        <v>927</v>
      </c>
      <c r="C17" s="72" t="s">
        <v>926</v>
      </c>
      <c r="D17" s="71" t="s">
        <v>65</v>
      </c>
      <c r="E17" s="73" t="s">
        <v>66</v>
      </c>
      <c r="F17" s="71" t="s">
        <v>17</v>
      </c>
      <c r="G17" s="72" t="s">
        <v>18</v>
      </c>
      <c r="H17" s="73" t="s">
        <v>12</v>
      </c>
      <c r="I17" s="74" t="s">
        <v>782</v>
      </c>
      <c r="J17" s="75" t="s">
        <v>802</v>
      </c>
      <c r="K17" s="74" t="s">
        <v>928</v>
      </c>
      <c r="L17" s="76">
        <v>200000</v>
      </c>
      <c r="M17" s="76">
        <v>194175.5</v>
      </c>
      <c r="N17" s="76">
        <v>194175.5</v>
      </c>
      <c r="O17" s="76">
        <v>194175.5</v>
      </c>
      <c r="P17" s="76">
        <v>0</v>
      </c>
      <c r="Q17" s="76">
        <v>194175.5</v>
      </c>
      <c r="R17" s="76">
        <v>194175.5</v>
      </c>
      <c r="S17" s="77">
        <f>Q17/M17</f>
        <v>1</v>
      </c>
      <c r="T17" s="77">
        <v>1</v>
      </c>
      <c r="U17" s="71" t="s">
        <v>784</v>
      </c>
      <c r="V17" s="71" t="s">
        <v>33</v>
      </c>
      <c r="W17" s="71" t="s">
        <v>32</v>
      </c>
      <c r="X17" s="71" t="s">
        <v>68</v>
      </c>
      <c r="Y17" s="71" t="s">
        <v>67</v>
      </c>
      <c r="Z17" s="73" t="s">
        <v>32</v>
      </c>
      <c r="AA17" s="73" t="s">
        <v>69</v>
      </c>
      <c r="AB17" s="73" t="s">
        <v>74</v>
      </c>
      <c r="AC17" s="73" t="s">
        <v>833</v>
      </c>
      <c r="AD17" s="73"/>
    </row>
    <row r="18" spans="1:30" ht="45" x14ac:dyDescent="0.25">
      <c r="A18" s="71">
        <v>2</v>
      </c>
      <c r="B18" s="71" t="s">
        <v>927</v>
      </c>
      <c r="C18" s="72" t="s">
        <v>926</v>
      </c>
      <c r="D18" s="71" t="s">
        <v>70</v>
      </c>
      <c r="E18" s="73" t="s">
        <v>71</v>
      </c>
      <c r="F18" s="71" t="s">
        <v>23</v>
      </c>
      <c r="G18" s="72" t="s">
        <v>24</v>
      </c>
      <c r="H18" s="73" t="s">
        <v>12</v>
      </c>
      <c r="I18" s="74" t="s">
        <v>782</v>
      </c>
      <c r="J18" s="75" t="s">
        <v>802</v>
      </c>
      <c r="K18" s="74" t="s">
        <v>928</v>
      </c>
      <c r="L18" s="76">
        <v>150000</v>
      </c>
      <c r="M18" s="76">
        <v>133298.46</v>
      </c>
      <c r="N18" s="76">
        <v>133298.46</v>
      </c>
      <c r="O18" s="76">
        <v>133298.46</v>
      </c>
      <c r="P18" s="76">
        <v>0</v>
      </c>
      <c r="Q18" s="76">
        <v>133298.46</v>
      </c>
      <c r="R18" s="76">
        <v>133298.46</v>
      </c>
      <c r="S18" s="77">
        <f>Q18/M18</f>
        <v>1</v>
      </c>
      <c r="T18" s="77">
        <v>1</v>
      </c>
      <c r="U18" s="71" t="s">
        <v>784</v>
      </c>
      <c r="V18" s="71" t="s">
        <v>33</v>
      </c>
      <c r="W18" s="71" t="s">
        <v>32</v>
      </c>
      <c r="X18" s="71" t="s">
        <v>68</v>
      </c>
      <c r="Y18" s="71" t="s">
        <v>67</v>
      </c>
      <c r="Z18" s="73" t="s">
        <v>32</v>
      </c>
      <c r="AA18" s="73" t="s">
        <v>69</v>
      </c>
      <c r="AB18" s="73" t="s">
        <v>74</v>
      </c>
      <c r="AC18" s="73" t="s">
        <v>833</v>
      </c>
      <c r="AD18" s="73"/>
    </row>
    <row r="19" spans="1:30" ht="36" x14ac:dyDescent="0.25">
      <c r="A19" s="82">
        <v>2</v>
      </c>
      <c r="B19" s="81"/>
      <c r="C19" s="81"/>
      <c r="D19" s="68"/>
      <c r="E19" s="69" t="s">
        <v>929</v>
      </c>
      <c r="F19" s="81"/>
      <c r="G19" s="81"/>
      <c r="H19" s="81"/>
      <c r="I19" s="81"/>
      <c r="J19" s="81"/>
      <c r="K19" s="81"/>
      <c r="L19" s="79">
        <f t="shared" ref="L19:R19" si="2">+L17+L18</f>
        <v>350000</v>
      </c>
      <c r="M19" s="79">
        <f t="shared" si="2"/>
        <v>327473.95999999996</v>
      </c>
      <c r="N19" s="79">
        <f t="shared" si="2"/>
        <v>327473.95999999996</v>
      </c>
      <c r="O19" s="79">
        <f t="shared" si="2"/>
        <v>327473.95999999996</v>
      </c>
      <c r="P19" s="79">
        <f t="shared" si="2"/>
        <v>0</v>
      </c>
      <c r="Q19" s="79">
        <f t="shared" si="2"/>
        <v>327473.95999999996</v>
      </c>
      <c r="R19" s="79">
        <f t="shared" si="2"/>
        <v>327473.95999999996</v>
      </c>
      <c r="S19" s="80">
        <f xml:space="preserve"> Q19/M19</f>
        <v>1</v>
      </c>
      <c r="T19" s="80">
        <f>(+T17+T18)/A19</f>
        <v>1</v>
      </c>
      <c r="U19" s="110" t="s">
        <v>791</v>
      </c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ht="18" x14ac:dyDescent="0.25">
      <c r="A20" s="68"/>
      <c r="B20" s="67"/>
      <c r="C20" s="67"/>
      <c r="D20" s="68"/>
      <c r="E20" s="69" t="s">
        <v>908</v>
      </c>
      <c r="F20" s="67"/>
      <c r="G20" s="67"/>
      <c r="H20" s="67"/>
      <c r="I20" s="81"/>
      <c r="J20" s="81"/>
      <c r="K20" s="81"/>
      <c r="L20" s="79"/>
      <c r="M20" s="79"/>
      <c r="N20" s="79"/>
      <c r="O20" s="79"/>
      <c r="P20" s="79"/>
      <c r="Q20" s="79"/>
      <c r="R20" s="79"/>
      <c r="S20" s="80"/>
      <c r="T20" s="80"/>
      <c r="U20" s="116"/>
      <c r="V20" s="117"/>
      <c r="W20" s="117"/>
      <c r="X20" s="117"/>
      <c r="Y20" s="117"/>
      <c r="Z20" s="117"/>
      <c r="AA20" s="117"/>
      <c r="AB20" s="117"/>
      <c r="AC20" s="117"/>
      <c r="AD20" s="118"/>
    </row>
    <row r="21" spans="1:30" ht="36" x14ac:dyDescent="0.25">
      <c r="A21" s="71">
        <v>1</v>
      </c>
      <c r="B21" s="71" t="s">
        <v>909</v>
      </c>
      <c r="C21" s="72" t="s">
        <v>908</v>
      </c>
      <c r="D21" s="71" t="s">
        <v>90</v>
      </c>
      <c r="E21" s="73" t="s">
        <v>91</v>
      </c>
      <c r="F21" s="71" t="s">
        <v>17</v>
      </c>
      <c r="G21" s="72" t="s">
        <v>18</v>
      </c>
      <c r="H21" s="73" t="s">
        <v>12</v>
      </c>
      <c r="I21" s="74" t="s">
        <v>782</v>
      </c>
      <c r="J21" s="75" t="s">
        <v>802</v>
      </c>
      <c r="K21" s="74" t="s">
        <v>910</v>
      </c>
      <c r="L21" s="76">
        <v>200000</v>
      </c>
      <c r="M21" s="76">
        <v>196176.56</v>
      </c>
      <c r="N21" s="76">
        <v>196176.56</v>
      </c>
      <c r="O21" s="76">
        <v>196176.56</v>
      </c>
      <c r="P21" s="76">
        <v>0</v>
      </c>
      <c r="Q21" s="76">
        <v>196176.56</v>
      </c>
      <c r="R21" s="76">
        <v>196176.56</v>
      </c>
      <c r="S21" s="77">
        <f>Q21/M21</f>
        <v>1</v>
      </c>
      <c r="T21" s="77">
        <v>1</v>
      </c>
      <c r="U21" s="71" t="s">
        <v>784</v>
      </c>
      <c r="V21" s="71" t="s">
        <v>39</v>
      </c>
      <c r="W21" s="71" t="s">
        <v>32</v>
      </c>
      <c r="X21" s="71" t="s">
        <v>46</v>
      </c>
      <c r="Y21" s="71" t="s">
        <v>74</v>
      </c>
      <c r="Z21" s="73" t="s">
        <v>32</v>
      </c>
      <c r="AA21" s="73" t="s">
        <v>89</v>
      </c>
      <c r="AB21" s="73" t="s">
        <v>67</v>
      </c>
      <c r="AC21" s="73" t="s">
        <v>833</v>
      </c>
      <c r="AD21" s="73"/>
    </row>
    <row r="22" spans="1:30" ht="36" x14ac:dyDescent="0.25">
      <c r="A22" s="82">
        <v>1</v>
      </c>
      <c r="B22" s="81"/>
      <c r="C22" s="81"/>
      <c r="D22" s="68"/>
      <c r="E22" s="69" t="s">
        <v>911</v>
      </c>
      <c r="F22" s="81"/>
      <c r="G22" s="81"/>
      <c r="H22" s="81"/>
      <c r="I22" s="81"/>
      <c r="J22" s="81"/>
      <c r="K22" s="81"/>
      <c r="L22" s="79">
        <f t="shared" ref="L22:R22" si="3">+L21</f>
        <v>200000</v>
      </c>
      <c r="M22" s="79">
        <f t="shared" si="3"/>
        <v>196176.56</v>
      </c>
      <c r="N22" s="79">
        <f t="shared" si="3"/>
        <v>196176.56</v>
      </c>
      <c r="O22" s="79">
        <f t="shared" si="3"/>
        <v>196176.56</v>
      </c>
      <c r="P22" s="79">
        <f t="shared" si="3"/>
        <v>0</v>
      </c>
      <c r="Q22" s="79">
        <f t="shared" si="3"/>
        <v>196176.56</v>
      </c>
      <c r="R22" s="79">
        <f t="shared" si="3"/>
        <v>196176.56</v>
      </c>
      <c r="S22" s="80">
        <f xml:space="preserve"> Q22/M22</f>
        <v>1</v>
      </c>
      <c r="T22" s="80">
        <f>(+T21)/A22</f>
        <v>1</v>
      </c>
      <c r="U22" s="110" t="s">
        <v>791</v>
      </c>
      <c r="V22" s="110"/>
      <c r="W22" s="110"/>
      <c r="X22" s="110"/>
      <c r="Y22" s="110"/>
      <c r="Z22" s="110"/>
      <c r="AA22" s="110"/>
      <c r="AB22" s="110"/>
      <c r="AC22" s="110"/>
      <c r="AD22" s="110"/>
    </row>
    <row r="23" spans="1:30" x14ac:dyDescent="0.25">
      <c r="A23" s="68"/>
      <c r="B23" s="67"/>
      <c r="C23" s="67"/>
      <c r="D23" s="68"/>
      <c r="E23" s="69" t="s">
        <v>912</v>
      </c>
      <c r="F23" s="67"/>
      <c r="G23" s="67"/>
      <c r="H23" s="67"/>
      <c r="I23" s="81"/>
      <c r="J23" s="81"/>
      <c r="K23" s="81"/>
      <c r="L23" s="79"/>
      <c r="M23" s="79"/>
      <c r="N23" s="79"/>
      <c r="O23" s="79"/>
      <c r="P23" s="79"/>
      <c r="Q23" s="79"/>
      <c r="R23" s="79"/>
      <c r="S23" s="80"/>
      <c r="T23" s="80"/>
      <c r="U23" s="116"/>
      <c r="V23" s="117"/>
      <c r="W23" s="117"/>
      <c r="X23" s="117"/>
      <c r="Y23" s="117"/>
      <c r="Z23" s="117"/>
      <c r="AA23" s="117"/>
      <c r="AB23" s="117"/>
      <c r="AC23" s="117"/>
      <c r="AD23" s="118"/>
    </row>
    <row r="24" spans="1:30" ht="36" x14ac:dyDescent="0.25">
      <c r="A24" s="71">
        <v>1</v>
      </c>
      <c r="B24" s="71" t="s">
        <v>913</v>
      </c>
      <c r="C24" s="72" t="s">
        <v>912</v>
      </c>
      <c r="D24" s="71" t="s">
        <v>143</v>
      </c>
      <c r="E24" s="73" t="s">
        <v>144</v>
      </c>
      <c r="F24" s="71" t="s">
        <v>17</v>
      </c>
      <c r="G24" s="72" t="s">
        <v>18</v>
      </c>
      <c r="H24" s="73" t="s">
        <v>12</v>
      </c>
      <c r="I24" s="74" t="s">
        <v>782</v>
      </c>
      <c r="J24" s="75" t="s">
        <v>802</v>
      </c>
      <c r="K24" s="74" t="s">
        <v>801</v>
      </c>
      <c r="L24" s="76">
        <v>0</v>
      </c>
      <c r="M24" s="76">
        <v>28000</v>
      </c>
      <c r="N24" s="76">
        <v>28000</v>
      </c>
      <c r="O24" s="76">
        <v>28000</v>
      </c>
      <c r="P24" s="76">
        <v>0</v>
      </c>
      <c r="Q24" s="76">
        <v>28000</v>
      </c>
      <c r="R24" s="76">
        <v>28000</v>
      </c>
      <c r="S24" s="77">
        <f>Q24/M24</f>
        <v>1</v>
      </c>
      <c r="T24" s="77">
        <v>1</v>
      </c>
      <c r="U24" s="71" t="s">
        <v>784</v>
      </c>
      <c r="V24" s="71" t="s">
        <v>145</v>
      </c>
      <c r="W24" s="71" t="s">
        <v>32</v>
      </c>
      <c r="X24" s="71" t="s">
        <v>146</v>
      </c>
      <c r="Y24" s="71" t="s">
        <v>74</v>
      </c>
      <c r="Z24" s="73" t="s">
        <v>32</v>
      </c>
      <c r="AA24" s="73" t="s">
        <v>74</v>
      </c>
      <c r="AB24" s="73" t="s">
        <v>74</v>
      </c>
      <c r="AC24" s="73" t="s">
        <v>873</v>
      </c>
      <c r="AD24" s="73"/>
    </row>
    <row r="25" spans="1:30" ht="36" x14ac:dyDescent="0.25">
      <c r="A25" s="71">
        <v>2</v>
      </c>
      <c r="B25" s="71" t="s">
        <v>913</v>
      </c>
      <c r="C25" s="72" t="s">
        <v>912</v>
      </c>
      <c r="D25" s="71" t="s">
        <v>147</v>
      </c>
      <c r="E25" s="73" t="s">
        <v>148</v>
      </c>
      <c r="F25" s="71" t="s">
        <v>17</v>
      </c>
      <c r="G25" s="72" t="s">
        <v>18</v>
      </c>
      <c r="H25" s="73" t="s">
        <v>12</v>
      </c>
      <c r="I25" s="74" t="s">
        <v>782</v>
      </c>
      <c r="J25" s="75" t="s">
        <v>802</v>
      </c>
      <c r="K25" s="74" t="s">
        <v>801</v>
      </c>
      <c r="L25" s="76">
        <v>0</v>
      </c>
      <c r="M25" s="76">
        <v>39600</v>
      </c>
      <c r="N25" s="76">
        <v>39600</v>
      </c>
      <c r="O25" s="76">
        <v>39600</v>
      </c>
      <c r="P25" s="76">
        <v>0</v>
      </c>
      <c r="Q25" s="76">
        <v>39600</v>
      </c>
      <c r="R25" s="76">
        <v>39600</v>
      </c>
      <c r="S25" s="77">
        <f>Q25/M25</f>
        <v>1</v>
      </c>
      <c r="T25" s="77">
        <v>1</v>
      </c>
      <c r="U25" s="71" t="s">
        <v>784</v>
      </c>
      <c r="V25" s="71" t="s">
        <v>145</v>
      </c>
      <c r="W25" s="71" t="s">
        <v>32</v>
      </c>
      <c r="X25" s="71" t="s">
        <v>146</v>
      </c>
      <c r="Y25" s="71" t="s">
        <v>74</v>
      </c>
      <c r="Z25" s="73" t="s">
        <v>32</v>
      </c>
      <c r="AA25" s="73" t="s">
        <v>74</v>
      </c>
      <c r="AB25" s="73" t="s">
        <v>74</v>
      </c>
      <c r="AC25" s="73" t="s">
        <v>873</v>
      </c>
      <c r="AD25" s="73"/>
    </row>
    <row r="26" spans="1:30" ht="27" x14ac:dyDescent="0.25">
      <c r="A26" s="82">
        <v>2</v>
      </c>
      <c r="B26" s="81"/>
      <c r="C26" s="81"/>
      <c r="D26" s="68"/>
      <c r="E26" s="69" t="s">
        <v>915</v>
      </c>
      <c r="F26" s="81"/>
      <c r="G26" s="81"/>
      <c r="H26" s="81"/>
      <c r="I26" s="81"/>
      <c r="J26" s="81"/>
      <c r="K26" s="81"/>
      <c r="L26" s="79">
        <f t="shared" ref="L26:R26" si="4">+L24+L25</f>
        <v>0</v>
      </c>
      <c r="M26" s="79">
        <f t="shared" si="4"/>
        <v>67600</v>
      </c>
      <c r="N26" s="79">
        <f t="shared" si="4"/>
        <v>67600</v>
      </c>
      <c r="O26" s="79">
        <f t="shared" si="4"/>
        <v>67600</v>
      </c>
      <c r="P26" s="79">
        <f t="shared" si="4"/>
        <v>0</v>
      </c>
      <c r="Q26" s="79">
        <f t="shared" si="4"/>
        <v>67600</v>
      </c>
      <c r="R26" s="79">
        <f t="shared" si="4"/>
        <v>67600</v>
      </c>
      <c r="S26" s="80">
        <f xml:space="preserve"> Q26/M26</f>
        <v>1</v>
      </c>
      <c r="T26" s="80">
        <f>(+T24+T25)/A26</f>
        <v>1</v>
      </c>
      <c r="U26" s="110" t="s">
        <v>791</v>
      </c>
      <c r="V26" s="110"/>
      <c r="W26" s="110"/>
      <c r="X26" s="110"/>
      <c r="Y26" s="110"/>
      <c r="Z26" s="110"/>
      <c r="AA26" s="110"/>
      <c r="AB26" s="110"/>
      <c r="AC26" s="110"/>
      <c r="AD26" s="110"/>
    </row>
    <row r="27" spans="1:30" x14ac:dyDescent="0.25">
      <c r="A27" s="68"/>
      <c r="B27" s="67"/>
      <c r="C27" s="67"/>
      <c r="D27" s="68"/>
      <c r="E27" s="69" t="s">
        <v>898</v>
      </c>
      <c r="F27" s="67"/>
      <c r="G27" s="67"/>
      <c r="H27" s="67"/>
      <c r="I27" s="81"/>
      <c r="J27" s="81"/>
      <c r="K27" s="81"/>
      <c r="L27" s="79"/>
      <c r="M27" s="79"/>
      <c r="N27" s="79"/>
      <c r="O27" s="79"/>
      <c r="P27" s="79"/>
      <c r="Q27" s="79"/>
      <c r="R27" s="79"/>
      <c r="S27" s="80"/>
      <c r="T27" s="80"/>
      <c r="U27" s="116"/>
      <c r="V27" s="117"/>
      <c r="W27" s="117"/>
      <c r="X27" s="117"/>
      <c r="Y27" s="117"/>
      <c r="Z27" s="117"/>
      <c r="AA27" s="117"/>
      <c r="AB27" s="117"/>
      <c r="AC27" s="117"/>
      <c r="AD27" s="118"/>
    </row>
    <row r="28" spans="1:30" ht="36" x14ac:dyDescent="0.25">
      <c r="A28" s="71">
        <v>1</v>
      </c>
      <c r="B28" s="71" t="s">
        <v>930</v>
      </c>
      <c r="C28" s="72" t="s">
        <v>898</v>
      </c>
      <c r="D28" s="71" t="s">
        <v>231</v>
      </c>
      <c r="E28" s="73" t="s">
        <v>232</v>
      </c>
      <c r="F28" s="71" t="s">
        <v>159</v>
      </c>
      <c r="G28" s="72" t="s">
        <v>160</v>
      </c>
      <c r="H28" s="73" t="s">
        <v>12</v>
      </c>
      <c r="I28" s="74" t="s">
        <v>782</v>
      </c>
      <c r="J28" s="75" t="s">
        <v>802</v>
      </c>
      <c r="K28" s="74" t="s">
        <v>158</v>
      </c>
      <c r="L28" s="76">
        <v>0</v>
      </c>
      <c r="M28" s="76">
        <v>32317</v>
      </c>
      <c r="N28" s="76">
        <v>32317</v>
      </c>
      <c r="O28" s="76">
        <v>32317</v>
      </c>
      <c r="P28" s="76">
        <v>0</v>
      </c>
      <c r="Q28" s="76">
        <v>32317</v>
      </c>
      <c r="R28" s="76">
        <v>32317</v>
      </c>
      <c r="S28" s="77">
        <f>Q28/M28</f>
        <v>1</v>
      </c>
      <c r="T28" s="77">
        <v>1</v>
      </c>
      <c r="U28" s="71" t="s">
        <v>784</v>
      </c>
      <c r="V28" s="71" t="s">
        <v>19</v>
      </c>
      <c r="W28" s="71" t="s">
        <v>32</v>
      </c>
      <c r="X28" s="71" t="s">
        <v>149</v>
      </c>
      <c r="Y28" s="71" t="s">
        <v>26</v>
      </c>
      <c r="Z28" s="73" t="s">
        <v>32</v>
      </c>
      <c r="AA28" s="73" t="s">
        <v>47</v>
      </c>
      <c r="AB28" s="73" t="s">
        <v>74</v>
      </c>
      <c r="AC28" s="73" t="s">
        <v>875</v>
      </c>
      <c r="AD28" s="73"/>
    </row>
    <row r="29" spans="1:30" ht="36" x14ac:dyDescent="0.25">
      <c r="A29" s="71">
        <v>2</v>
      </c>
      <c r="B29" s="71" t="s">
        <v>930</v>
      </c>
      <c r="C29" s="72" t="s">
        <v>898</v>
      </c>
      <c r="D29" s="71" t="s">
        <v>233</v>
      </c>
      <c r="E29" s="73" t="s">
        <v>232</v>
      </c>
      <c r="F29" s="71" t="s">
        <v>234</v>
      </c>
      <c r="G29" s="72" t="s">
        <v>235</v>
      </c>
      <c r="H29" s="73" t="s">
        <v>12</v>
      </c>
      <c r="I29" s="74" t="s">
        <v>782</v>
      </c>
      <c r="J29" s="75" t="s">
        <v>802</v>
      </c>
      <c r="K29" s="74" t="s">
        <v>150</v>
      </c>
      <c r="L29" s="76">
        <v>0</v>
      </c>
      <c r="M29" s="76">
        <v>96951</v>
      </c>
      <c r="N29" s="76">
        <v>96951</v>
      </c>
      <c r="O29" s="76">
        <v>96951</v>
      </c>
      <c r="P29" s="76">
        <v>0</v>
      </c>
      <c r="Q29" s="76">
        <v>96951</v>
      </c>
      <c r="R29" s="76">
        <v>96951</v>
      </c>
      <c r="S29" s="77">
        <f>Q29/M29</f>
        <v>1</v>
      </c>
      <c r="T29" s="77">
        <v>1</v>
      </c>
      <c r="U29" s="71" t="s">
        <v>784</v>
      </c>
      <c r="V29" s="71" t="s">
        <v>19</v>
      </c>
      <c r="W29" s="71" t="s">
        <v>32</v>
      </c>
      <c r="X29" s="71" t="s">
        <v>149</v>
      </c>
      <c r="Y29" s="71" t="s">
        <v>26</v>
      </c>
      <c r="Z29" s="73" t="s">
        <v>32</v>
      </c>
      <c r="AA29" s="73" t="s">
        <v>47</v>
      </c>
      <c r="AB29" s="73" t="s">
        <v>74</v>
      </c>
      <c r="AC29" s="73" t="s">
        <v>875</v>
      </c>
      <c r="AD29" s="73"/>
    </row>
    <row r="30" spans="1:30" ht="36" x14ac:dyDescent="0.25">
      <c r="A30" s="71">
        <v>3</v>
      </c>
      <c r="B30" s="71" t="s">
        <v>930</v>
      </c>
      <c r="C30" s="72" t="s">
        <v>898</v>
      </c>
      <c r="D30" s="71" t="s">
        <v>236</v>
      </c>
      <c r="E30" s="73" t="s">
        <v>232</v>
      </c>
      <c r="F30" s="71" t="s">
        <v>17</v>
      </c>
      <c r="G30" s="72" t="s">
        <v>18</v>
      </c>
      <c r="H30" s="73" t="s">
        <v>12</v>
      </c>
      <c r="I30" s="74" t="s">
        <v>782</v>
      </c>
      <c r="J30" s="75" t="s">
        <v>802</v>
      </c>
      <c r="K30" s="74" t="s">
        <v>158</v>
      </c>
      <c r="L30" s="76">
        <v>0</v>
      </c>
      <c r="M30" s="76">
        <v>32317</v>
      </c>
      <c r="N30" s="76">
        <v>32317</v>
      </c>
      <c r="O30" s="76">
        <v>32317</v>
      </c>
      <c r="P30" s="76">
        <v>0</v>
      </c>
      <c r="Q30" s="76">
        <v>32317</v>
      </c>
      <c r="R30" s="76">
        <v>32317</v>
      </c>
      <c r="S30" s="77">
        <f>Q30/M30</f>
        <v>1</v>
      </c>
      <c r="T30" s="77">
        <v>1</v>
      </c>
      <c r="U30" s="71" t="s">
        <v>784</v>
      </c>
      <c r="V30" s="71" t="s">
        <v>19</v>
      </c>
      <c r="W30" s="71" t="s">
        <v>32</v>
      </c>
      <c r="X30" s="71" t="s">
        <v>149</v>
      </c>
      <c r="Y30" s="71" t="s">
        <v>26</v>
      </c>
      <c r="Z30" s="73" t="s">
        <v>32</v>
      </c>
      <c r="AA30" s="73" t="s">
        <v>47</v>
      </c>
      <c r="AB30" s="73" t="s">
        <v>74</v>
      </c>
      <c r="AC30" s="73" t="s">
        <v>875</v>
      </c>
      <c r="AD30" s="73"/>
    </row>
    <row r="31" spans="1:30" ht="27" x14ac:dyDescent="0.25">
      <c r="A31" s="82">
        <v>3</v>
      </c>
      <c r="B31" s="81"/>
      <c r="C31" s="81"/>
      <c r="D31" s="68"/>
      <c r="E31" s="69" t="s">
        <v>900</v>
      </c>
      <c r="F31" s="81"/>
      <c r="G31" s="81"/>
      <c r="H31" s="81"/>
      <c r="I31" s="81"/>
      <c r="J31" s="81"/>
      <c r="K31" s="81"/>
      <c r="L31" s="79">
        <f t="shared" ref="L31:R31" si="5">+L28+L29+L30</f>
        <v>0</v>
      </c>
      <c r="M31" s="79">
        <f t="shared" si="5"/>
        <v>161585</v>
      </c>
      <c r="N31" s="79">
        <f t="shared" si="5"/>
        <v>161585</v>
      </c>
      <c r="O31" s="79">
        <f t="shared" si="5"/>
        <v>161585</v>
      </c>
      <c r="P31" s="79">
        <f t="shared" si="5"/>
        <v>0</v>
      </c>
      <c r="Q31" s="79">
        <f t="shared" si="5"/>
        <v>161585</v>
      </c>
      <c r="R31" s="79">
        <f t="shared" si="5"/>
        <v>161585</v>
      </c>
      <c r="S31" s="80">
        <f xml:space="preserve"> Q31/M31</f>
        <v>1</v>
      </c>
      <c r="T31" s="80">
        <f>(+T28+T29+T30)/A31</f>
        <v>1</v>
      </c>
      <c r="U31" s="110" t="s">
        <v>791</v>
      </c>
      <c r="V31" s="110"/>
      <c r="W31" s="110"/>
      <c r="X31" s="110"/>
      <c r="Y31" s="110"/>
      <c r="Z31" s="110"/>
      <c r="AA31" s="110"/>
      <c r="AB31" s="110"/>
      <c r="AC31" s="110"/>
      <c r="AD31" s="110"/>
    </row>
    <row r="32" spans="1:30" x14ac:dyDescent="0.25">
      <c r="A32" s="68"/>
      <c r="B32" s="67"/>
      <c r="C32" s="67"/>
      <c r="D32" s="68"/>
      <c r="E32" s="69" t="s">
        <v>893</v>
      </c>
      <c r="F32" s="67"/>
      <c r="G32" s="67"/>
      <c r="H32" s="67"/>
      <c r="I32" s="81"/>
      <c r="J32" s="81"/>
      <c r="K32" s="81"/>
      <c r="L32" s="79"/>
      <c r="M32" s="79"/>
      <c r="N32" s="79"/>
      <c r="O32" s="79"/>
      <c r="P32" s="79"/>
      <c r="Q32" s="79"/>
      <c r="R32" s="79"/>
      <c r="S32" s="80"/>
      <c r="T32" s="80"/>
      <c r="U32" s="116"/>
      <c r="V32" s="117"/>
      <c r="W32" s="117"/>
      <c r="X32" s="117"/>
      <c r="Y32" s="117"/>
      <c r="Z32" s="117"/>
      <c r="AA32" s="117"/>
      <c r="AB32" s="117"/>
      <c r="AC32" s="117"/>
      <c r="AD32" s="118"/>
    </row>
    <row r="33" spans="1:30" ht="36" x14ac:dyDescent="0.25">
      <c r="A33" s="71">
        <v>1</v>
      </c>
      <c r="B33" s="71" t="s">
        <v>894</v>
      </c>
      <c r="C33" s="72" t="s">
        <v>893</v>
      </c>
      <c r="D33" s="71" t="s">
        <v>333</v>
      </c>
      <c r="E33" s="73" t="s">
        <v>334</v>
      </c>
      <c r="F33" s="71" t="s">
        <v>17</v>
      </c>
      <c r="G33" s="72" t="s">
        <v>18</v>
      </c>
      <c r="H33" s="73" t="s">
        <v>12</v>
      </c>
      <c r="I33" s="74" t="s">
        <v>782</v>
      </c>
      <c r="J33" s="75" t="s">
        <v>802</v>
      </c>
      <c r="K33" s="74" t="s">
        <v>896</v>
      </c>
      <c r="L33" s="76">
        <v>1000000</v>
      </c>
      <c r="M33" s="76">
        <v>800000</v>
      </c>
      <c r="N33" s="76">
        <v>800000</v>
      </c>
      <c r="O33" s="76">
        <v>800000</v>
      </c>
      <c r="P33" s="76">
        <v>0</v>
      </c>
      <c r="Q33" s="76">
        <v>800000</v>
      </c>
      <c r="R33" s="76">
        <v>800000</v>
      </c>
      <c r="S33" s="77">
        <f>Q33/M33</f>
        <v>1</v>
      </c>
      <c r="T33" s="77">
        <v>1</v>
      </c>
      <c r="U33" s="71" t="s">
        <v>784</v>
      </c>
      <c r="V33" s="71" t="s">
        <v>33</v>
      </c>
      <c r="W33" s="71" t="s">
        <v>32</v>
      </c>
      <c r="X33" s="71" t="s">
        <v>85</v>
      </c>
      <c r="Y33" s="71" t="s">
        <v>34</v>
      </c>
      <c r="Z33" s="73" t="s">
        <v>32</v>
      </c>
      <c r="AA33" s="73" t="s">
        <v>205</v>
      </c>
      <c r="AB33" s="73" t="s">
        <v>67</v>
      </c>
      <c r="AC33" s="73" t="s">
        <v>833</v>
      </c>
      <c r="AD33" s="73"/>
    </row>
    <row r="34" spans="1:30" ht="27" x14ac:dyDescent="0.25">
      <c r="A34" s="82">
        <v>1</v>
      </c>
      <c r="B34" s="81"/>
      <c r="C34" s="81"/>
      <c r="D34" s="68"/>
      <c r="E34" s="69" t="s">
        <v>897</v>
      </c>
      <c r="F34" s="81"/>
      <c r="G34" s="81"/>
      <c r="H34" s="81"/>
      <c r="I34" s="81"/>
      <c r="J34" s="81"/>
      <c r="K34" s="81"/>
      <c r="L34" s="79">
        <f t="shared" ref="L34:R34" si="6">+L33</f>
        <v>1000000</v>
      </c>
      <c r="M34" s="79">
        <f t="shared" si="6"/>
        <v>800000</v>
      </c>
      <c r="N34" s="79">
        <f t="shared" si="6"/>
        <v>800000</v>
      </c>
      <c r="O34" s="79">
        <f t="shared" si="6"/>
        <v>800000</v>
      </c>
      <c r="P34" s="79">
        <f t="shared" si="6"/>
        <v>0</v>
      </c>
      <c r="Q34" s="79">
        <f t="shared" si="6"/>
        <v>800000</v>
      </c>
      <c r="R34" s="79">
        <f t="shared" si="6"/>
        <v>800000</v>
      </c>
      <c r="S34" s="80">
        <f xml:space="preserve"> Q34/M34</f>
        <v>1</v>
      </c>
      <c r="T34" s="80">
        <f>(+T33)/A34</f>
        <v>1</v>
      </c>
      <c r="U34" s="110" t="s">
        <v>791</v>
      </c>
      <c r="V34" s="110"/>
      <c r="W34" s="110"/>
      <c r="X34" s="110"/>
      <c r="Y34" s="110"/>
      <c r="Z34" s="110"/>
      <c r="AA34" s="110"/>
      <c r="AB34" s="110"/>
      <c r="AC34" s="110"/>
      <c r="AD34" s="110"/>
    </row>
    <row r="35" spans="1:30" x14ac:dyDescent="0.25">
      <c r="A35" s="68"/>
      <c r="B35" s="67"/>
      <c r="C35" s="67"/>
      <c r="D35" s="68"/>
      <c r="E35" s="69" t="s">
        <v>780</v>
      </c>
      <c r="F35" s="67"/>
      <c r="G35" s="67"/>
      <c r="H35" s="67"/>
      <c r="I35" s="81"/>
      <c r="J35" s="81"/>
      <c r="K35" s="81"/>
      <c r="L35" s="79"/>
      <c r="M35" s="79"/>
      <c r="N35" s="79"/>
      <c r="O35" s="79"/>
      <c r="P35" s="79"/>
      <c r="Q35" s="79"/>
      <c r="R35" s="79"/>
      <c r="S35" s="80"/>
      <c r="T35" s="80"/>
      <c r="U35" s="116"/>
      <c r="V35" s="117"/>
      <c r="W35" s="117"/>
      <c r="X35" s="117"/>
      <c r="Y35" s="117"/>
      <c r="Z35" s="117"/>
      <c r="AA35" s="117"/>
      <c r="AB35" s="117"/>
      <c r="AC35" s="117"/>
      <c r="AD35" s="118"/>
    </row>
    <row r="36" spans="1:30" ht="36" x14ac:dyDescent="0.25">
      <c r="A36" s="71">
        <v>1</v>
      </c>
      <c r="B36" s="71" t="s">
        <v>787</v>
      </c>
      <c r="C36" s="72" t="s">
        <v>780</v>
      </c>
      <c r="D36" s="71" t="s">
        <v>541</v>
      </c>
      <c r="E36" s="73" t="s">
        <v>542</v>
      </c>
      <c r="F36" s="71" t="s">
        <v>17</v>
      </c>
      <c r="G36" s="72" t="s">
        <v>18</v>
      </c>
      <c r="H36" s="73" t="s">
        <v>12</v>
      </c>
      <c r="I36" s="74" t="s">
        <v>782</v>
      </c>
      <c r="J36" s="75" t="s">
        <v>785</v>
      </c>
      <c r="K36" s="74" t="s">
        <v>931</v>
      </c>
      <c r="L36" s="76">
        <v>0</v>
      </c>
      <c r="M36" s="76">
        <v>13968</v>
      </c>
      <c r="N36" s="76">
        <v>13968</v>
      </c>
      <c r="O36" s="76">
        <v>13968</v>
      </c>
      <c r="P36" s="76">
        <v>0</v>
      </c>
      <c r="Q36" s="76">
        <v>13968</v>
      </c>
      <c r="R36" s="76">
        <v>13968</v>
      </c>
      <c r="S36" s="77">
        <f t="shared" ref="S36:S44" si="7">Q36/M36</f>
        <v>1</v>
      </c>
      <c r="T36" s="77">
        <v>1</v>
      </c>
      <c r="U36" s="71" t="s">
        <v>784</v>
      </c>
      <c r="V36" s="71" t="s">
        <v>39</v>
      </c>
      <c r="W36" s="71" t="s">
        <v>32</v>
      </c>
      <c r="X36" s="71" t="s">
        <v>39</v>
      </c>
      <c r="Y36" s="71" t="s">
        <v>20</v>
      </c>
      <c r="Z36" s="73" t="s">
        <v>32</v>
      </c>
      <c r="AA36" s="73" t="s">
        <v>20</v>
      </c>
      <c r="AB36" s="73" t="s">
        <v>40</v>
      </c>
      <c r="AC36" s="73" t="s">
        <v>803</v>
      </c>
      <c r="AD36" s="73"/>
    </row>
    <row r="37" spans="1:30" ht="36" x14ac:dyDescent="0.25">
      <c r="A37" s="71">
        <v>2</v>
      </c>
      <c r="B37" s="71" t="s">
        <v>932</v>
      </c>
      <c r="C37" s="72" t="s">
        <v>780</v>
      </c>
      <c r="D37" s="71" t="s">
        <v>543</v>
      </c>
      <c r="E37" s="73" t="s">
        <v>544</v>
      </c>
      <c r="F37" s="71" t="s">
        <v>17</v>
      </c>
      <c r="G37" s="72" t="s">
        <v>18</v>
      </c>
      <c r="H37" s="73" t="s">
        <v>12</v>
      </c>
      <c r="I37" s="74" t="s">
        <v>782</v>
      </c>
      <c r="J37" s="75" t="s">
        <v>785</v>
      </c>
      <c r="K37" s="74" t="s">
        <v>933</v>
      </c>
      <c r="L37" s="76">
        <v>0</v>
      </c>
      <c r="M37" s="76">
        <v>10342</v>
      </c>
      <c r="N37" s="76">
        <v>10342</v>
      </c>
      <c r="O37" s="76">
        <v>10342</v>
      </c>
      <c r="P37" s="76">
        <v>0</v>
      </c>
      <c r="Q37" s="76">
        <v>10342</v>
      </c>
      <c r="R37" s="76">
        <v>10342</v>
      </c>
      <c r="S37" s="77">
        <f t="shared" si="7"/>
        <v>1</v>
      </c>
      <c r="T37" s="77">
        <v>1</v>
      </c>
      <c r="U37" s="71" t="s">
        <v>784</v>
      </c>
      <c r="V37" s="71" t="s">
        <v>39</v>
      </c>
      <c r="W37" s="71" t="s">
        <v>32</v>
      </c>
      <c r="X37" s="71" t="s">
        <v>39</v>
      </c>
      <c r="Y37" s="71" t="s">
        <v>20</v>
      </c>
      <c r="Z37" s="73" t="s">
        <v>32</v>
      </c>
      <c r="AA37" s="73" t="s">
        <v>20</v>
      </c>
      <c r="AB37" s="73" t="s">
        <v>40</v>
      </c>
      <c r="AC37" s="73" t="s">
        <v>803</v>
      </c>
      <c r="AD37" s="73"/>
    </row>
    <row r="38" spans="1:30" ht="36" x14ac:dyDescent="0.25">
      <c r="A38" s="71">
        <v>3</v>
      </c>
      <c r="B38" s="71" t="s">
        <v>934</v>
      </c>
      <c r="C38" s="72" t="s">
        <v>780</v>
      </c>
      <c r="D38" s="71" t="s">
        <v>545</v>
      </c>
      <c r="E38" s="73" t="s">
        <v>546</v>
      </c>
      <c r="F38" s="71" t="s">
        <v>17</v>
      </c>
      <c r="G38" s="72" t="s">
        <v>18</v>
      </c>
      <c r="H38" s="73" t="s">
        <v>12</v>
      </c>
      <c r="I38" s="74" t="s">
        <v>782</v>
      </c>
      <c r="J38" s="75" t="s">
        <v>785</v>
      </c>
      <c r="K38" s="74" t="s">
        <v>933</v>
      </c>
      <c r="L38" s="76">
        <v>0</v>
      </c>
      <c r="M38" s="76">
        <v>10342</v>
      </c>
      <c r="N38" s="76">
        <v>10342</v>
      </c>
      <c r="O38" s="76">
        <v>10342</v>
      </c>
      <c r="P38" s="76">
        <v>0</v>
      </c>
      <c r="Q38" s="76">
        <v>10342</v>
      </c>
      <c r="R38" s="76">
        <v>10342</v>
      </c>
      <c r="S38" s="77">
        <f t="shared" si="7"/>
        <v>1</v>
      </c>
      <c r="T38" s="77">
        <v>1</v>
      </c>
      <c r="U38" s="71" t="s">
        <v>784</v>
      </c>
      <c r="V38" s="71" t="s">
        <v>39</v>
      </c>
      <c r="W38" s="71" t="s">
        <v>32</v>
      </c>
      <c r="X38" s="71" t="s">
        <v>39</v>
      </c>
      <c r="Y38" s="71" t="s">
        <v>20</v>
      </c>
      <c r="Z38" s="73" t="s">
        <v>32</v>
      </c>
      <c r="AA38" s="73" t="s">
        <v>20</v>
      </c>
      <c r="AB38" s="73" t="s">
        <v>40</v>
      </c>
      <c r="AC38" s="73" t="s">
        <v>803</v>
      </c>
      <c r="AD38" s="73"/>
    </row>
    <row r="39" spans="1:30" ht="36" x14ac:dyDescent="0.25">
      <c r="A39" s="71">
        <v>4</v>
      </c>
      <c r="B39" s="71" t="s">
        <v>886</v>
      </c>
      <c r="C39" s="72" t="s">
        <v>780</v>
      </c>
      <c r="D39" s="71" t="s">
        <v>547</v>
      </c>
      <c r="E39" s="73" t="s">
        <v>548</v>
      </c>
      <c r="F39" s="71" t="s">
        <v>17</v>
      </c>
      <c r="G39" s="72" t="s">
        <v>18</v>
      </c>
      <c r="H39" s="73" t="s">
        <v>12</v>
      </c>
      <c r="I39" s="74" t="s">
        <v>782</v>
      </c>
      <c r="J39" s="75" t="s">
        <v>785</v>
      </c>
      <c r="K39" s="74" t="s">
        <v>933</v>
      </c>
      <c r="L39" s="76">
        <v>0</v>
      </c>
      <c r="M39" s="76">
        <v>8136</v>
      </c>
      <c r="N39" s="76">
        <v>8136</v>
      </c>
      <c r="O39" s="76">
        <v>8136</v>
      </c>
      <c r="P39" s="76">
        <v>0</v>
      </c>
      <c r="Q39" s="76">
        <v>8136</v>
      </c>
      <c r="R39" s="76">
        <v>8136</v>
      </c>
      <c r="S39" s="77">
        <f t="shared" si="7"/>
        <v>1</v>
      </c>
      <c r="T39" s="77">
        <v>1</v>
      </c>
      <c r="U39" s="71" t="s">
        <v>784</v>
      </c>
      <c r="V39" s="71" t="s">
        <v>39</v>
      </c>
      <c r="W39" s="71" t="s">
        <v>32</v>
      </c>
      <c r="X39" s="71" t="s">
        <v>39</v>
      </c>
      <c r="Y39" s="71" t="s">
        <v>20</v>
      </c>
      <c r="Z39" s="73" t="s">
        <v>32</v>
      </c>
      <c r="AA39" s="73" t="s">
        <v>20</v>
      </c>
      <c r="AB39" s="73" t="s">
        <v>40</v>
      </c>
      <c r="AC39" s="73" t="s">
        <v>803</v>
      </c>
      <c r="AD39" s="73"/>
    </row>
    <row r="40" spans="1:30" ht="18" x14ac:dyDescent="0.25">
      <c r="A40" s="68">
        <v>4</v>
      </c>
      <c r="B40" s="67"/>
      <c r="C40" s="67"/>
      <c r="D40" s="68"/>
      <c r="E40" s="69" t="s">
        <v>1085</v>
      </c>
      <c r="F40" s="67"/>
      <c r="G40" s="67"/>
      <c r="H40" s="67"/>
      <c r="I40" s="81"/>
      <c r="J40" s="81"/>
      <c r="K40" s="81"/>
      <c r="L40" s="79">
        <f t="shared" ref="L40:R40" si="8">+L35+L36+L37+L38+L39</f>
        <v>0</v>
      </c>
      <c r="M40" s="79">
        <f t="shared" si="8"/>
        <v>42788</v>
      </c>
      <c r="N40" s="79">
        <f t="shared" si="8"/>
        <v>42788</v>
      </c>
      <c r="O40" s="79">
        <f t="shared" si="8"/>
        <v>42788</v>
      </c>
      <c r="P40" s="70">
        <f t="shared" si="8"/>
        <v>0</v>
      </c>
      <c r="Q40" s="70">
        <f t="shared" si="8"/>
        <v>42788</v>
      </c>
      <c r="R40" s="70">
        <f t="shared" si="8"/>
        <v>42788</v>
      </c>
      <c r="S40" s="80">
        <f t="shared" si="7"/>
        <v>1</v>
      </c>
      <c r="T40" s="80">
        <f>(+T35+T36+T37+T38+T39)/A40</f>
        <v>1</v>
      </c>
      <c r="U40" s="110" t="s">
        <v>791</v>
      </c>
      <c r="V40" s="110"/>
      <c r="W40" s="110"/>
      <c r="X40" s="110"/>
      <c r="Y40" s="110"/>
      <c r="Z40" s="110"/>
      <c r="AA40" s="110"/>
      <c r="AB40" s="110"/>
      <c r="AC40" s="110"/>
      <c r="AD40" s="110"/>
    </row>
    <row r="41" spans="1:30" ht="36" x14ac:dyDescent="0.25">
      <c r="A41" s="71">
        <v>1</v>
      </c>
      <c r="B41" s="71" t="s">
        <v>1129</v>
      </c>
      <c r="C41" s="72" t="s">
        <v>780</v>
      </c>
      <c r="D41" s="71" t="s">
        <v>1130</v>
      </c>
      <c r="E41" s="73" t="s">
        <v>1131</v>
      </c>
      <c r="F41" s="71" t="s">
        <v>17</v>
      </c>
      <c r="G41" s="72" t="s">
        <v>18</v>
      </c>
      <c r="H41" s="73" t="s">
        <v>12</v>
      </c>
      <c r="I41" s="74" t="s">
        <v>782</v>
      </c>
      <c r="J41" s="75" t="s">
        <v>785</v>
      </c>
      <c r="K41" s="74" t="s">
        <v>931</v>
      </c>
      <c r="L41" s="76">
        <v>0</v>
      </c>
      <c r="M41" s="76">
        <v>19710.72</v>
      </c>
      <c r="N41" s="76">
        <v>19710.72</v>
      </c>
      <c r="O41" s="76">
        <v>0</v>
      </c>
      <c r="P41" s="76">
        <v>19710.72</v>
      </c>
      <c r="Q41" s="76">
        <v>19710.72</v>
      </c>
      <c r="R41" s="76">
        <v>0</v>
      </c>
      <c r="S41" s="77">
        <f t="shared" si="7"/>
        <v>1</v>
      </c>
      <c r="T41" s="77">
        <v>1</v>
      </c>
      <c r="U41" s="71" t="s">
        <v>784</v>
      </c>
      <c r="V41" s="71" t="s">
        <v>433</v>
      </c>
      <c r="W41" s="71" t="s">
        <v>32</v>
      </c>
      <c r="X41" s="71" t="s">
        <v>433</v>
      </c>
      <c r="Y41" s="71" t="s">
        <v>67</v>
      </c>
      <c r="Z41" s="73" t="s">
        <v>32</v>
      </c>
      <c r="AA41" s="73" t="s">
        <v>67</v>
      </c>
      <c r="AB41" s="73" t="s">
        <v>67</v>
      </c>
      <c r="AC41" s="73" t="s">
        <v>1089</v>
      </c>
      <c r="AD41" s="73"/>
    </row>
    <row r="42" spans="1:30" ht="36" x14ac:dyDescent="0.25">
      <c r="A42" s="71">
        <v>2</v>
      </c>
      <c r="B42" s="71" t="s">
        <v>787</v>
      </c>
      <c r="C42" s="72" t="s">
        <v>780</v>
      </c>
      <c r="D42" s="71" t="s">
        <v>1132</v>
      </c>
      <c r="E42" s="73" t="s">
        <v>1133</v>
      </c>
      <c r="F42" s="71" t="s">
        <v>17</v>
      </c>
      <c r="G42" s="72" t="s">
        <v>18</v>
      </c>
      <c r="H42" s="73" t="s">
        <v>12</v>
      </c>
      <c r="I42" s="74" t="s">
        <v>782</v>
      </c>
      <c r="J42" s="75" t="s">
        <v>785</v>
      </c>
      <c r="K42" s="74" t="s">
        <v>933</v>
      </c>
      <c r="L42" s="76">
        <v>0</v>
      </c>
      <c r="M42" s="76">
        <v>8690.7199999999993</v>
      </c>
      <c r="N42" s="76">
        <v>8690.7199999999993</v>
      </c>
      <c r="O42" s="76">
        <v>0</v>
      </c>
      <c r="P42" s="76">
        <v>8690.7199999999993</v>
      </c>
      <c r="Q42" s="76">
        <v>8690.7199999999993</v>
      </c>
      <c r="R42" s="76">
        <v>0</v>
      </c>
      <c r="S42" s="77">
        <f t="shared" si="7"/>
        <v>1</v>
      </c>
      <c r="T42" s="77">
        <v>1</v>
      </c>
      <c r="U42" s="71" t="s">
        <v>784</v>
      </c>
      <c r="V42" s="71" t="s">
        <v>433</v>
      </c>
      <c r="W42" s="71" t="s">
        <v>32</v>
      </c>
      <c r="X42" s="71" t="s">
        <v>433</v>
      </c>
      <c r="Y42" s="71" t="s">
        <v>67</v>
      </c>
      <c r="Z42" s="73" t="s">
        <v>32</v>
      </c>
      <c r="AA42" s="73" t="s">
        <v>67</v>
      </c>
      <c r="AB42" s="73" t="s">
        <v>67</v>
      </c>
      <c r="AC42" s="73" t="s">
        <v>1134</v>
      </c>
      <c r="AD42" s="73"/>
    </row>
    <row r="43" spans="1:30" ht="36" x14ac:dyDescent="0.25">
      <c r="A43" s="71">
        <v>3</v>
      </c>
      <c r="B43" s="71" t="s">
        <v>960</v>
      </c>
      <c r="C43" s="72" t="s">
        <v>780</v>
      </c>
      <c r="D43" s="71" t="s">
        <v>1135</v>
      </c>
      <c r="E43" s="73" t="s">
        <v>1136</v>
      </c>
      <c r="F43" s="71" t="s">
        <v>17</v>
      </c>
      <c r="G43" s="72" t="s">
        <v>18</v>
      </c>
      <c r="H43" s="73" t="s">
        <v>12</v>
      </c>
      <c r="I43" s="74" t="s">
        <v>782</v>
      </c>
      <c r="J43" s="75" t="s">
        <v>785</v>
      </c>
      <c r="K43" s="74" t="s">
        <v>933</v>
      </c>
      <c r="L43" s="76">
        <v>0</v>
      </c>
      <c r="M43" s="76">
        <v>12296</v>
      </c>
      <c r="N43" s="76">
        <v>12296</v>
      </c>
      <c r="O43" s="76">
        <v>0</v>
      </c>
      <c r="P43" s="76">
        <v>12296</v>
      </c>
      <c r="Q43" s="76">
        <v>12296</v>
      </c>
      <c r="R43" s="76">
        <v>0</v>
      </c>
      <c r="S43" s="77">
        <f t="shared" si="7"/>
        <v>1</v>
      </c>
      <c r="T43" s="77">
        <v>1</v>
      </c>
      <c r="U43" s="71" t="s">
        <v>784</v>
      </c>
      <c r="V43" s="71" t="s">
        <v>433</v>
      </c>
      <c r="W43" s="71" t="s">
        <v>32</v>
      </c>
      <c r="X43" s="71" t="s">
        <v>433</v>
      </c>
      <c r="Y43" s="71" t="s">
        <v>67</v>
      </c>
      <c r="Z43" s="73" t="s">
        <v>32</v>
      </c>
      <c r="AA43" s="73" t="s">
        <v>67</v>
      </c>
      <c r="AB43" s="73" t="s">
        <v>67</v>
      </c>
      <c r="AC43" s="73" t="s">
        <v>1134</v>
      </c>
      <c r="AD43" s="73"/>
    </row>
    <row r="44" spans="1:30" ht="18" x14ac:dyDescent="0.25">
      <c r="A44" s="68">
        <v>3</v>
      </c>
      <c r="B44" s="67"/>
      <c r="C44" s="67"/>
      <c r="D44" s="68"/>
      <c r="E44" s="69" t="s">
        <v>1085</v>
      </c>
      <c r="F44" s="67"/>
      <c r="G44" s="67"/>
      <c r="H44" s="67"/>
      <c r="I44" s="67"/>
      <c r="J44" s="67"/>
      <c r="K44" s="67"/>
      <c r="L44" s="79">
        <f t="shared" ref="L44:R44" si="9">+L41+L42+L43</f>
        <v>0</v>
      </c>
      <c r="M44" s="79">
        <f t="shared" si="9"/>
        <v>40697.440000000002</v>
      </c>
      <c r="N44" s="79">
        <f t="shared" si="9"/>
        <v>40697.440000000002</v>
      </c>
      <c r="O44" s="79">
        <f t="shared" si="9"/>
        <v>0</v>
      </c>
      <c r="P44" s="79">
        <f t="shared" si="9"/>
        <v>40697.440000000002</v>
      </c>
      <c r="Q44" s="79">
        <f t="shared" si="9"/>
        <v>40697.440000000002</v>
      </c>
      <c r="R44" s="79">
        <f t="shared" si="9"/>
        <v>0</v>
      </c>
      <c r="S44" s="80">
        <f t="shared" si="7"/>
        <v>1</v>
      </c>
      <c r="T44" s="80">
        <f>(+T41+T42+T43)/A44</f>
        <v>1</v>
      </c>
      <c r="U44" s="110" t="s">
        <v>791</v>
      </c>
      <c r="V44" s="110"/>
      <c r="W44" s="110"/>
      <c r="X44" s="110"/>
      <c r="Y44" s="110"/>
      <c r="Z44" s="110"/>
      <c r="AA44" s="110"/>
      <c r="AB44" s="110"/>
      <c r="AC44" s="110"/>
      <c r="AD44" s="110"/>
    </row>
    <row r="45" spans="1:30" ht="27" x14ac:dyDescent="0.25">
      <c r="A45" s="82">
        <f>+A40+A44</f>
        <v>7</v>
      </c>
      <c r="B45" s="81"/>
      <c r="C45" s="81"/>
      <c r="D45" s="68"/>
      <c r="E45" s="69" t="s">
        <v>790</v>
      </c>
      <c r="F45" s="81"/>
      <c r="G45" s="81"/>
      <c r="H45" s="81"/>
      <c r="I45" s="81"/>
      <c r="J45" s="81"/>
      <c r="K45" s="81"/>
      <c r="L45" s="79">
        <f t="shared" ref="L45:R45" si="10">+L40+L44</f>
        <v>0</v>
      </c>
      <c r="M45" s="79">
        <f t="shared" si="10"/>
        <v>83485.440000000002</v>
      </c>
      <c r="N45" s="79">
        <f t="shared" si="10"/>
        <v>83485.440000000002</v>
      </c>
      <c r="O45" s="79">
        <f t="shared" si="10"/>
        <v>42788</v>
      </c>
      <c r="P45" s="79">
        <f t="shared" si="10"/>
        <v>40697.440000000002</v>
      </c>
      <c r="Q45" s="79">
        <f t="shared" si="10"/>
        <v>83485.440000000002</v>
      </c>
      <c r="R45" s="79">
        <f t="shared" si="10"/>
        <v>42788</v>
      </c>
      <c r="S45" s="122"/>
      <c r="T45" s="123"/>
      <c r="U45" s="123"/>
      <c r="V45" s="123"/>
      <c r="W45" s="123"/>
      <c r="X45" s="123"/>
      <c r="Y45" s="123"/>
      <c r="Z45" s="123"/>
      <c r="AA45" s="123"/>
      <c r="AB45" s="123"/>
      <c r="AC45" s="123"/>
      <c r="AD45" s="124"/>
    </row>
    <row r="46" spans="1:30" ht="18" x14ac:dyDescent="0.25">
      <c r="A46" s="68">
        <f>+A12+A15+A19+A22+A26+A31+A34+A45</f>
        <v>18</v>
      </c>
      <c r="B46" s="67"/>
      <c r="C46" s="67"/>
      <c r="D46" s="68"/>
      <c r="E46" s="69" t="s">
        <v>792</v>
      </c>
      <c r="F46" s="67"/>
      <c r="G46" s="67"/>
      <c r="H46" s="67"/>
      <c r="I46" s="67"/>
      <c r="J46" s="67"/>
      <c r="K46" s="67"/>
      <c r="L46" s="79">
        <f t="shared" ref="L46:R46" si="11">+L12+L15+L19+L22+L26+L31+L34+L45</f>
        <v>1550000</v>
      </c>
      <c r="M46" s="79">
        <f t="shared" si="11"/>
        <v>4036320.96</v>
      </c>
      <c r="N46" s="79">
        <f t="shared" si="11"/>
        <v>4036320.96</v>
      </c>
      <c r="O46" s="79">
        <f t="shared" si="11"/>
        <v>3995623.52</v>
      </c>
      <c r="P46" s="83">
        <f t="shared" si="11"/>
        <v>40697.440000000002</v>
      </c>
      <c r="Q46" s="83">
        <f t="shared" si="11"/>
        <v>4036320.96</v>
      </c>
      <c r="R46" s="83">
        <f t="shared" si="11"/>
        <v>3995623.52</v>
      </c>
      <c r="S46" s="122"/>
      <c r="T46" s="123"/>
      <c r="U46" s="117"/>
      <c r="V46" s="117"/>
      <c r="W46" s="117"/>
      <c r="X46" s="117"/>
      <c r="Y46" s="117"/>
      <c r="Z46" s="117"/>
      <c r="AA46" s="117"/>
      <c r="AB46" s="117"/>
      <c r="AC46" s="117"/>
      <c r="AD46" s="118"/>
    </row>
  </sheetData>
  <mergeCells count="39">
    <mergeCell ref="U40:AD40"/>
    <mergeCell ref="U44:AD44"/>
    <mergeCell ref="S45:AD45"/>
    <mergeCell ref="S46:AD46"/>
    <mergeCell ref="U32:AD32"/>
    <mergeCell ref="U19:AD19"/>
    <mergeCell ref="U22:AD22"/>
    <mergeCell ref="U23:AD23"/>
    <mergeCell ref="U26:AD26"/>
    <mergeCell ref="U27:AD27"/>
    <mergeCell ref="U31:AD31"/>
    <mergeCell ref="U20:AD20"/>
    <mergeCell ref="U34:AD34"/>
    <mergeCell ref="U35:AD35"/>
    <mergeCell ref="M8:M9"/>
    <mergeCell ref="N8:N9"/>
    <mergeCell ref="O8:Q8"/>
    <mergeCell ref="S8:T8"/>
    <mergeCell ref="R8:R9"/>
    <mergeCell ref="U8:U9"/>
    <mergeCell ref="AC8:AC9"/>
    <mergeCell ref="AD8:AD9"/>
    <mergeCell ref="U13:AD13"/>
    <mergeCell ref="U15:AD15"/>
    <mergeCell ref="U16:AD16"/>
    <mergeCell ref="U10:AD10"/>
    <mergeCell ref="U12:AD1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4.13 PAG. &amp;P DE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</sheetPr>
  <dimension ref="A2:AD65"/>
  <sheetViews>
    <sheetView view="pageBreakPreview" zoomScale="60" zoomScaleNormal="100" workbookViewId="0">
      <selection activeCell="G15" sqref="G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425781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890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869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71">
        <v>1</v>
      </c>
      <c r="B11" s="71" t="s">
        <v>870</v>
      </c>
      <c r="C11" s="72" t="s">
        <v>869</v>
      </c>
      <c r="D11" s="71" t="s">
        <v>1137</v>
      </c>
      <c r="E11" s="73" t="s">
        <v>52</v>
      </c>
      <c r="F11" s="71" t="s">
        <v>17</v>
      </c>
      <c r="G11" s="72" t="s">
        <v>18</v>
      </c>
      <c r="H11" s="73" t="s">
        <v>12</v>
      </c>
      <c r="I11" s="74" t="s">
        <v>835</v>
      </c>
      <c r="J11" s="75" t="s">
        <v>802</v>
      </c>
      <c r="K11" s="74" t="s">
        <v>801</v>
      </c>
      <c r="L11" s="76">
        <v>0</v>
      </c>
      <c r="M11" s="76">
        <v>101410.5</v>
      </c>
      <c r="N11" s="76">
        <v>101410.5</v>
      </c>
      <c r="O11" s="76">
        <v>0</v>
      </c>
      <c r="P11" s="76">
        <v>101410.5</v>
      </c>
      <c r="Q11" s="76">
        <v>101410.5</v>
      </c>
      <c r="R11" s="76">
        <v>0</v>
      </c>
      <c r="S11" s="77">
        <f>Q11/M11</f>
        <v>1</v>
      </c>
      <c r="T11" s="77">
        <v>0</v>
      </c>
      <c r="U11" s="71" t="s">
        <v>784</v>
      </c>
      <c r="V11" s="71" t="s">
        <v>433</v>
      </c>
      <c r="W11" s="71" t="s">
        <v>32</v>
      </c>
      <c r="X11" s="71" t="s">
        <v>678</v>
      </c>
      <c r="Y11" s="71" t="s">
        <v>67</v>
      </c>
      <c r="Z11" s="73" t="s">
        <v>32</v>
      </c>
      <c r="AA11" s="73" t="s">
        <v>678</v>
      </c>
      <c r="AB11" s="73"/>
      <c r="AC11" s="73" t="s">
        <v>1134</v>
      </c>
      <c r="AD11" s="73"/>
    </row>
    <row r="12" spans="1:30" ht="36" x14ac:dyDescent="0.25">
      <c r="A12" s="82">
        <v>1</v>
      </c>
      <c r="B12" s="81"/>
      <c r="C12" s="81"/>
      <c r="D12" s="68"/>
      <c r="E12" s="69" t="s">
        <v>871</v>
      </c>
      <c r="F12" s="81"/>
      <c r="G12" s="81"/>
      <c r="H12" s="81"/>
      <c r="I12" s="81"/>
      <c r="J12" s="81"/>
      <c r="K12" s="81"/>
      <c r="L12" s="79">
        <f t="shared" ref="L12:R12" si="0">+L11</f>
        <v>0</v>
      </c>
      <c r="M12" s="79">
        <f t="shared" si="0"/>
        <v>101410.5</v>
      </c>
      <c r="N12" s="79">
        <f t="shared" si="0"/>
        <v>101410.5</v>
      </c>
      <c r="O12" s="79">
        <f t="shared" si="0"/>
        <v>0</v>
      </c>
      <c r="P12" s="79">
        <f t="shared" si="0"/>
        <v>101410.5</v>
      </c>
      <c r="Q12" s="79">
        <f t="shared" si="0"/>
        <v>101410.5</v>
      </c>
      <c r="R12" s="79">
        <f t="shared" si="0"/>
        <v>0</v>
      </c>
      <c r="S12" s="80">
        <f xml:space="preserve"> Q12/M12</f>
        <v>1</v>
      </c>
      <c r="T12" s="80">
        <f>(+T11)/A12</f>
        <v>0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989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36" x14ac:dyDescent="0.25">
      <c r="A14" s="71">
        <v>1</v>
      </c>
      <c r="B14" s="71" t="s">
        <v>990</v>
      </c>
      <c r="C14" s="72" t="s">
        <v>869</v>
      </c>
      <c r="D14" s="71" t="s">
        <v>1138</v>
      </c>
      <c r="E14" s="73" t="s">
        <v>60</v>
      </c>
      <c r="F14" s="71" t="s">
        <v>17</v>
      </c>
      <c r="G14" s="72" t="s">
        <v>18</v>
      </c>
      <c r="H14" s="73" t="s">
        <v>12</v>
      </c>
      <c r="I14" s="74" t="s">
        <v>835</v>
      </c>
      <c r="J14" s="75" t="s">
        <v>802</v>
      </c>
      <c r="K14" s="74" t="s">
        <v>801</v>
      </c>
      <c r="L14" s="76">
        <v>0</v>
      </c>
      <c r="M14" s="76">
        <v>204801.64</v>
      </c>
      <c r="N14" s="76">
        <v>191025.71</v>
      </c>
      <c r="O14" s="76">
        <v>0</v>
      </c>
      <c r="P14" s="76">
        <v>191025.71</v>
      </c>
      <c r="Q14" s="76">
        <v>191025.71</v>
      </c>
      <c r="R14" s="76">
        <v>191025.71</v>
      </c>
      <c r="S14" s="77">
        <f>Q14/M14</f>
        <v>0.9327352554403372</v>
      </c>
      <c r="T14" s="77">
        <v>0.93</v>
      </c>
      <c r="U14" s="71" t="s">
        <v>784</v>
      </c>
      <c r="V14" s="71" t="s">
        <v>433</v>
      </c>
      <c r="W14" s="71" t="s">
        <v>32</v>
      </c>
      <c r="X14" s="71" t="s">
        <v>678</v>
      </c>
      <c r="Y14" s="71" t="s">
        <v>67</v>
      </c>
      <c r="Z14" s="73" t="s">
        <v>32</v>
      </c>
      <c r="AA14" s="73" t="s">
        <v>678</v>
      </c>
      <c r="AB14" s="73"/>
      <c r="AC14" s="73" t="s">
        <v>1078</v>
      </c>
      <c r="AD14" s="73"/>
    </row>
    <row r="15" spans="1:30" ht="36" x14ac:dyDescent="0.25">
      <c r="A15" s="71">
        <v>2</v>
      </c>
      <c r="B15" s="71" t="s">
        <v>991</v>
      </c>
      <c r="C15" s="72" t="s">
        <v>869</v>
      </c>
      <c r="D15" s="71" t="s">
        <v>1139</v>
      </c>
      <c r="E15" s="73" t="s">
        <v>62</v>
      </c>
      <c r="F15" s="71" t="s">
        <v>17</v>
      </c>
      <c r="G15" s="72" t="s">
        <v>18</v>
      </c>
      <c r="H15" s="73" t="s">
        <v>12</v>
      </c>
      <c r="I15" s="74" t="s">
        <v>835</v>
      </c>
      <c r="J15" s="75" t="s">
        <v>802</v>
      </c>
      <c r="K15" s="74" t="s">
        <v>801</v>
      </c>
      <c r="L15" s="76">
        <v>0</v>
      </c>
      <c r="M15" s="76">
        <v>94822.09</v>
      </c>
      <c r="N15" s="76">
        <v>80114.070000000007</v>
      </c>
      <c r="O15" s="76">
        <v>0</v>
      </c>
      <c r="P15" s="76">
        <v>80114.070000000007</v>
      </c>
      <c r="Q15" s="76">
        <v>80114.070000000007</v>
      </c>
      <c r="R15" s="76">
        <v>80114.070000000007</v>
      </c>
      <c r="S15" s="77">
        <f>Q15/M15</f>
        <v>0.84488825335952844</v>
      </c>
      <c r="T15" s="77">
        <v>0.84</v>
      </c>
      <c r="U15" s="71" t="s">
        <v>784</v>
      </c>
      <c r="V15" s="71" t="s">
        <v>433</v>
      </c>
      <c r="W15" s="71" t="s">
        <v>32</v>
      </c>
      <c r="X15" s="71" t="s">
        <v>678</v>
      </c>
      <c r="Y15" s="71" t="s">
        <v>67</v>
      </c>
      <c r="Z15" s="73" t="s">
        <v>32</v>
      </c>
      <c r="AA15" s="73" t="s">
        <v>678</v>
      </c>
      <c r="AB15" s="73"/>
      <c r="AC15" s="73" t="s">
        <v>1078</v>
      </c>
      <c r="AD15" s="73"/>
    </row>
    <row r="16" spans="1:30" ht="27" x14ac:dyDescent="0.25">
      <c r="A16" s="82">
        <v>2</v>
      </c>
      <c r="B16" s="81"/>
      <c r="C16" s="81"/>
      <c r="D16" s="68"/>
      <c r="E16" s="69" t="s">
        <v>992</v>
      </c>
      <c r="F16" s="81"/>
      <c r="G16" s="81"/>
      <c r="H16" s="81"/>
      <c r="I16" s="81"/>
      <c r="J16" s="81"/>
      <c r="K16" s="81"/>
      <c r="L16" s="79">
        <f t="shared" ref="L16:R16" si="1">+L14+L15</f>
        <v>0</v>
      </c>
      <c r="M16" s="79">
        <f t="shared" si="1"/>
        <v>299623.73</v>
      </c>
      <c r="N16" s="79">
        <f t="shared" si="1"/>
        <v>271139.78000000003</v>
      </c>
      <c r="O16" s="79">
        <f t="shared" si="1"/>
        <v>0</v>
      </c>
      <c r="P16" s="79">
        <f t="shared" si="1"/>
        <v>271139.78000000003</v>
      </c>
      <c r="Q16" s="79">
        <f t="shared" si="1"/>
        <v>271139.78000000003</v>
      </c>
      <c r="R16" s="79">
        <f t="shared" si="1"/>
        <v>271139.78000000003</v>
      </c>
      <c r="S16" s="80">
        <f xml:space="preserve"> Q16/M16</f>
        <v>0.90493426538679045</v>
      </c>
      <c r="T16" s="80">
        <f>(+T14+T15)/A16</f>
        <v>0.88500000000000001</v>
      </c>
      <c r="U16" s="110" t="s">
        <v>791</v>
      </c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ht="18" x14ac:dyDescent="0.25">
      <c r="A17" s="68"/>
      <c r="B17" s="67"/>
      <c r="C17" s="67"/>
      <c r="D17" s="68"/>
      <c r="E17" s="69" t="s">
        <v>926</v>
      </c>
      <c r="F17" s="67"/>
      <c r="G17" s="67"/>
      <c r="H17" s="67"/>
      <c r="I17" s="81"/>
      <c r="J17" s="81"/>
      <c r="K17" s="81"/>
      <c r="L17" s="79"/>
      <c r="M17" s="79"/>
      <c r="N17" s="79"/>
      <c r="O17" s="79"/>
      <c r="P17" s="79"/>
      <c r="Q17" s="79"/>
      <c r="R17" s="79"/>
      <c r="S17" s="80"/>
      <c r="T17" s="80"/>
      <c r="U17" s="116"/>
      <c r="V17" s="117"/>
      <c r="W17" s="117"/>
      <c r="X17" s="117"/>
      <c r="Y17" s="117"/>
      <c r="Z17" s="117"/>
      <c r="AA17" s="117"/>
      <c r="AB17" s="117"/>
      <c r="AC17" s="117"/>
      <c r="AD17" s="118"/>
    </row>
    <row r="18" spans="1:30" ht="36" x14ac:dyDescent="0.25">
      <c r="A18" s="71">
        <v>1</v>
      </c>
      <c r="B18" s="71" t="s">
        <v>927</v>
      </c>
      <c r="C18" s="72" t="s">
        <v>869</v>
      </c>
      <c r="D18" s="71" t="s">
        <v>1140</v>
      </c>
      <c r="E18" s="73" t="s">
        <v>64</v>
      </c>
      <c r="F18" s="71" t="s">
        <v>17</v>
      </c>
      <c r="G18" s="72" t="s">
        <v>18</v>
      </c>
      <c r="H18" s="73" t="s">
        <v>12</v>
      </c>
      <c r="I18" s="74" t="s">
        <v>835</v>
      </c>
      <c r="J18" s="75" t="s">
        <v>802</v>
      </c>
      <c r="K18" s="74" t="s">
        <v>801</v>
      </c>
      <c r="L18" s="76">
        <v>0</v>
      </c>
      <c r="M18" s="76">
        <v>1099540.8899999999</v>
      </c>
      <c r="N18" s="76">
        <v>966213.44</v>
      </c>
      <c r="O18" s="76">
        <v>0</v>
      </c>
      <c r="P18" s="76">
        <v>966213.44</v>
      </c>
      <c r="Q18" s="76">
        <v>966213.44</v>
      </c>
      <c r="R18" s="76">
        <v>966213.44</v>
      </c>
      <c r="S18" s="77">
        <f>Q18/M18</f>
        <v>0.87874261774839502</v>
      </c>
      <c r="T18" s="77">
        <v>0.88</v>
      </c>
      <c r="U18" s="71" t="s">
        <v>784</v>
      </c>
      <c r="V18" s="71" t="s">
        <v>433</v>
      </c>
      <c r="W18" s="71" t="s">
        <v>32</v>
      </c>
      <c r="X18" s="71" t="s">
        <v>678</v>
      </c>
      <c r="Y18" s="71" t="s">
        <v>67</v>
      </c>
      <c r="Z18" s="73" t="s">
        <v>32</v>
      </c>
      <c r="AA18" s="73" t="s">
        <v>678</v>
      </c>
      <c r="AB18" s="73"/>
      <c r="AC18" s="73" t="s">
        <v>1078</v>
      </c>
      <c r="AD18" s="73"/>
    </row>
    <row r="19" spans="1:30" ht="36" x14ac:dyDescent="0.25">
      <c r="A19" s="82">
        <v>1</v>
      </c>
      <c r="B19" s="81"/>
      <c r="C19" s="81"/>
      <c r="D19" s="68"/>
      <c r="E19" s="69" t="s">
        <v>929</v>
      </c>
      <c r="F19" s="81"/>
      <c r="G19" s="81"/>
      <c r="H19" s="81"/>
      <c r="I19" s="81"/>
      <c r="J19" s="81"/>
      <c r="K19" s="81"/>
      <c r="L19" s="79">
        <f t="shared" ref="L19:R19" si="2">+L18</f>
        <v>0</v>
      </c>
      <c r="M19" s="79">
        <f t="shared" si="2"/>
        <v>1099540.8899999999</v>
      </c>
      <c r="N19" s="79">
        <f t="shared" si="2"/>
        <v>966213.44</v>
      </c>
      <c r="O19" s="79">
        <f t="shared" si="2"/>
        <v>0</v>
      </c>
      <c r="P19" s="79">
        <f t="shared" si="2"/>
        <v>966213.44</v>
      </c>
      <c r="Q19" s="79">
        <f t="shared" si="2"/>
        <v>966213.44</v>
      </c>
      <c r="R19" s="79">
        <f t="shared" si="2"/>
        <v>966213.44</v>
      </c>
      <c r="S19" s="80">
        <f xml:space="preserve"> Q19/M19</f>
        <v>0.87874261774839502</v>
      </c>
      <c r="T19" s="80">
        <f>(+T18)/A19</f>
        <v>0.88</v>
      </c>
      <c r="U19" s="110" t="s">
        <v>791</v>
      </c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x14ac:dyDescent="0.25">
      <c r="A20" s="68"/>
      <c r="B20" s="67"/>
      <c r="C20" s="67"/>
      <c r="D20" s="68"/>
      <c r="E20" s="69" t="s">
        <v>912</v>
      </c>
      <c r="F20" s="67"/>
      <c r="G20" s="67"/>
      <c r="H20" s="67"/>
      <c r="I20" s="81"/>
      <c r="J20" s="81"/>
      <c r="K20" s="81"/>
      <c r="L20" s="79"/>
      <c r="M20" s="79"/>
      <c r="N20" s="79"/>
      <c r="O20" s="79"/>
      <c r="P20" s="79"/>
      <c r="Q20" s="79"/>
      <c r="R20" s="79"/>
      <c r="S20" s="80"/>
      <c r="T20" s="80"/>
      <c r="U20" s="116"/>
      <c r="V20" s="117"/>
      <c r="W20" s="117"/>
      <c r="X20" s="117"/>
      <c r="Y20" s="117"/>
      <c r="Z20" s="117"/>
      <c r="AA20" s="117"/>
      <c r="AB20" s="117"/>
      <c r="AC20" s="117"/>
      <c r="AD20" s="118"/>
    </row>
    <row r="21" spans="1:30" ht="36" x14ac:dyDescent="0.25">
      <c r="A21" s="71">
        <v>1</v>
      </c>
      <c r="B21" s="71" t="s">
        <v>996</v>
      </c>
      <c r="C21" s="72" t="s">
        <v>869</v>
      </c>
      <c r="D21" s="71" t="s">
        <v>1141</v>
      </c>
      <c r="E21" s="73" t="s">
        <v>142</v>
      </c>
      <c r="F21" s="71" t="s">
        <v>17</v>
      </c>
      <c r="G21" s="72" t="s">
        <v>18</v>
      </c>
      <c r="H21" s="73" t="s">
        <v>12</v>
      </c>
      <c r="I21" s="74" t="s">
        <v>835</v>
      </c>
      <c r="J21" s="75" t="s">
        <v>802</v>
      </c>
      <c r="K21" s="74" t="s">
        <v>801</v>
      </c>
      <c r="L21" s="76">
        <v>0</v>
      </c>
      <c r="M21" s="76">
        <v>66726.929999999993</v>
      </c>
      <c r="N21" s="76">
        <v>49243.88</v>
      </c>
      <c r="O21" s="76">
        <v>0</v>
      </c>
      <c r="P21" s="76">
        <v>49243.88</v>
      </c>
      <c r="Q21" s="76">
        <v>49243.88</v>
      </c>
      <c r="R21" s="76">
        <v>49243.88</v>
      </c>
      <c r="S21" s="77">
        <f>Q21/M21</f>
        <v>0.73799109295152654</v>
      </c>
      <c r="T21" s="77">
        <v>0.74</v>
      </c>
      <c r="U21" s="71" t="s">
        <v>784</v>
      </c>
      <c r="V21" s="71" t="s">
        <v>433</v>
      </c>
      <c r="W21" s="71" t="s">
        <v>32</v>
      </c>
      <c r="X21" s="71" t="s">
        <v>678</v>
      </c>
      <c r="Y21" s="71" t="s">
        <v>67</v>
      </c>
      <c r="Z21" s="73" t="s">
        <v>32</v>
      </c>
      <c r="AA21" s="73" t="s">
        <v>678</v>
      </c>
      <c r="AB21" s="73"/>
      <c r="AC21" s="73" t="s">
        <v>1078</v>
      </c>
      <c r="AD21" s="73"/>
    </row>
    <row r="22" spans="1:30" ht="36" x14ac:dyDescent="0.25">
      <c r="A22" s="71">
        <v>2</v>
      </c>
      <c r="B22" s="71" t="s">
        <v>914</v>
      </c>
      <c r="C22" s="72" t="s">
        <v>869</v>
      </c>
      <c r="D22" s="71" t="s">
        <v>228</v>
      </c>
      <c r="E22" s="73" t="s">
        <v>229</v>
      </c>
      <c r="F22" s="71" t="s">
        <v>17</v>
      </c>
      <c r="G22" s="72" t="s">
        <v>18</v>
      </c>
      <c r="H22" s="73" t="s">
        <v>12</v>
      </c>
      <c r="I22" s="74" t="s">
        <v>835</v>
      </c>
      <c r="J22" s="75" t="s">
        <v>802</v>
      </c>
      <c r="K22" s="74" t="s">
        <v>910</v>
      </c>
      <c r="L22" s="76">
        <v>300000</v>
      </c>
      <c r="M22" s="76">
        <v>176490</v>
      </c>
      <c r="N22" s="76">
        <v>3132</v>
      </c>
      <c r="O22" s="76">
        <v>3132</v>
      </c>
      <c r="P22" s="76">
        <v>0</v>
      </c>
      <c r="Q22" s="76">
        <v>3132</v>
      </c>
      <c r="R22" s="76">
        <v>3132</v>
      </c>
      <c r="S22" s="77">
        <f>Q22/M22</f>
        <v>1.7746047934727179E-2</v>
      </c>
      <c r="T22" s="77">
        <v>0.05</v>
      </c>
      <c r="U22" s="71" t="s">
        <v>784</v>
      </c>
      <c r="V22" s="71" t="s">
        <v>33</v>
      </c>
      <c r="W22" s="71" t="s">
        <v>32</v>
      </c>
      <c r="X22" s="71" t="s">
        <v>46</v>
      </c>
      <c r="Y22" s="71" t="s">
        <v>230</v>
      </c>
      <c r="Z22" s="73" t="s">
        <v>32</v>
      </c>
      <c r="AA22" s="73" t="s">
        <v>678</v>
      </c>
      <c r="AB22" s="73"/>
      <c r="AC22" s="73" t="s">
        <v>833</v>
      </c>
      <c r="AD22" s="73"/>
    </row>
    <row r="23" spans="1:30" ht="27" x14ac:dyDescent="0.25">
      <c r="A23" s="82">
        <v>2</v>
      </c>
      <c r="B23" s="81"/>
      <c r="C23" s="81"/>
      <c r="D23" s="68"/>
      <c r="E23" s="69" t="s">
        <v>915</v>
      </c>
      <c r="F23" s="81"/>
      <c r="G23" s="81"/>
      <c r="H23" s="81"/>
      <c r="I23" s="81"/>
      <c r="J23" s="81"/>
      <c r="K23" s="81"/>
      <c r="L23" s="79">
        <f t="shared" ref="L23:R23" si="3">+L21+L22</f>
        <v>300000</v>
      </c>
      <c r="M23" s="79">
        <f t="shared" si="3"/>
        <v>243216.93</v>
      </c>
      <c r="N23" s="79">
        <f t="shared" si="3"/>
        <v>52375.88</v>
      </c>
      <c r="O23" s="79">
        <f t="shared" si="3"/>
        <v>3132</v>
      </c>
      <c r="P23" s="79">
        <f t="shared" si="3"/>
        <v>49243.88</v>
      </c>
      <c r="Q23" s="79">
        <f t="shared" si="3"/>
        <v>52375.88</v>
      </c>
      <c r="R23" s="79">
        <f t="shared" si="3"/>
        <v>52375.88</v>
      </c>
      <c r="S23" s="80">
        <f xml:space="preserve"> Q23/M23</f>
        <v>0.21534635767337412</v>
      </c>
      <c r="T23" s="80">
        <f>(+T21+T22)/A23</f>
        <v>0.39500000000000002</v>
      </c>
      <c r="U23" s="110" t="s">
        <v>791</v>
      </c>
      <c r="V23" s="110"/>
      <c r="W23" s="110"/>
      <c r="X23" s="110"/>
      <c r="Y23" s="110"/>
      <c r="Z23" s="110"/>
      <c r="AA23" s="110"/>
      <c r="AB23" s="110"/>
      <c r="AC23" s="110"/>
      <c r="AD23" s="110"/>
    </row>
    <row r="24" spans="1:30" x14ac:dyDescent="0.25">
      <c r="A24" s="68"/>
      <c r="B24" s="67"/>
      <c r="C24" s="67"/>
      <c r="D24" s="68"/>
      <c r="E24" s="69" t="s">
        <v>898</v>
      </c>
      <c r="F24" s="67"/>
      <c r="G24" s="67"/>
      <c r="H24" s="67"/>
      <c r="I24" s="81"/>
      <c r="J24" s="81"/>
      <c r="K24" s="81"/>
      <c r="L24" s="79"/>
      <c r="M24" s="79"/>
      <c r="N24" s="79"/>
      <c r="O24" s="79"/>
      <c r="P24" s="79"/>
      <c r="Q24" s="79"/>
      <c r="R24" s="79"/>
      <c r="S24" s="80"/>
      <c r="T24" s="80"/>
      <c r="U24" s="116"/>
      <c r="V24" s="117"/>
      <c r="W24" s="117"/>
      <c r="X24" s="117"/>
      <c r="Y24" s="117"/>
      <c r="Z24" s="117"/>
      <c r="AA24" s="117"/>
      <c r="AB24" s="117"/>
      <c r="AC24" s="117"/>
      <c r="AD24" s="118"/>
    </row>
    <row r="25" spans="1:30" ht="36" x14ac:dyDescent="0.25">
      <c r="A25" s="71">
        <v>1</v>
      </c>
      <c r="B25" s="71" t="s">
        <v>899</v>
      </c>
      <c r="C25" s="72" t="s">
        <v>869</v>
      </c>
      <c r="D25" s="71" t="s">
        <v>237</v>
      </c>
      <c r="E25" s="73" t="s">
        <v>238</v>
      </c>
      <c r="F25" s="71" t="s">
        <v>17</v>
      </c>
      <c r="G25" s="72" t="s">
        <v>18</v>
      </c>
      <c r="H25" s="73" t="s">
        <v>12</v>
      </c>
      <c r="I25" s="74" t="s">
        <v>835</v>
      </c>
      <c r="J25" s="75" t="s">
        <v>802</v>
      </c>
      <c r="K25" s="74" t="s">
        <v>239</v>
      </c>
      <c r="L25" s="76">
        <v>0</v>
      </c>
      <c r="M25" s="76">
        <v>42000</v>
      </c>
      <c r="N25" s="76">
        <v>42000</v>
      </c>
      <c r="O25" s="76">
        <v>0</v>
      </c>
      <c r="P25" s="76">
        <v>42000</v>
      </c>
      <c r="Q25" s="76">
        <v>42000</v>
      </c>
      <c r="R25" s="76">
        <v>42000</v>
      </c>
      <c r="S25" s="77">
        <f>Q25/M25</f>
        <v>1</v>
      </c>
      <c r="T25" s="77">
        <v>0.9</v>
      </c>
      <c r="U25" s="71" t="s">
        <v>784</v>
      </c>
      <c r="V25" s="71" t="s">
        <v>50</v>
      </c>
      <c r="W25" s="71" t="s">
        <v>32</v>
      </c>
      <c r="X25" s="71" t="s">
        <v>364</v>
      </c>
      <c r="Y25" s="71" t="s">
        <v>230</v>
      </c>
      <c r="Z25" s="73" t="s">
        <v>32</v>
      </c>
      <c r="AA25" s="73" t="s">
        <v>678</v>
      </c>
      <c r="AB25" s="73"/>
      <c r="AC25" s="73" t="s">
        <v>831</v>
      </c>
      <c r="AD25" s="73"/>
    </row>
    <row r="26" spans="1:30" ht="27" x14ac:dyDescent="0.25">
      <c r="A26" s="82">
        <v>1</v>
      </c>
      <c r="B26" s="81"/>
      <c r="C26" s="81"/>
      <c r="D26" s="68"/>
      <c r="E26" s="69" t="s">
        <v>900</v>
      </c>
      <c r="F26" s="81"/>
      <c r="G26" s="81"/>
      <c r="H26" s="81"/>
      <c r="I26" s="81"/>
      <c r="J26" s="81"/>
      <c r="K26" s="81"/>
      <c r="L26" s="79">
        <f t="shared" ref="L26:R26" si="4">+L25</f>
        <v>0</v>
      </c>
      <c r="M26" s="79">
        <f t="shared" si="4"/>
        <v>42000</v>
      </c>
      <c r="N26" s="79">
        <f t="shared" si="4"/>
        <v>42000</v>
      </c>
      <c r="O26" s="79">
        <f t="shared" si="4"/>
        <v>0</v>
      </c>
      <c r="P26" s="79">
        <f t="shared" si="4"/>
        <v>42000</v>
      </c>
      <c r="Q26" s="79">
        <f t="shared" si="4"/>
        <v>42000</v>
      </c>
      <c r="R26" s="79">
        <f t="shared" si="4"/>
        <v>42000</v>
      </c>
      <c r="S26" s="80">
        <f xml:space="preserve"> Q26/M26</f>
        <v>1</v>
      </c>
      <c r="T26" s="80">
        <f>(+T25)/A26</f>
        <v>0.9</v>
      </c>
      <c r="U26" s="110" t="s">
        <v>791</v>
      </c>
      <c r="V26" s="110"/>
      <c r="W26" s="110"/>
      <c r="X26" s="110"/>
      <c r="Y26" s="110"/>
      <c r="Z26" s="110"/>
      <c r="AA26" s="110"/>
      <c r="AB26" s="110"/>
      <c r="AC26" s="110"/>
      <c r="AD26" s="110"/>
    </row>
    <row r="27" spans="1:30" ht="18" x14ac:dyDescent="0.25">
      <c r="A27" s="68"/>
      <c r="B27" s="67"/>
      <c r="C27" s="67"/>
      <c r="D27" s="68"/>
      <c r="E27" s="69" t="s">
        <v>969</v>
      </c>
      <c r="F27" s="67"/>
      <c r="G27" s="67"/>
      <c r="H27" s="67"/>
      <c r="I27" s="81"/>
      <c r="J27" s="81"/>
      <c r="K27" s="81"/>
      <c r="L27" s="79"/>
      <c r="M27" s="79"/>
      <c r="N27" s="79"/>
      <c r="O27" s="79"/>
      <c r="P27" s="79"/>
      <c r="Q27" s="79"/>
      <c r="R27" s="79"/>
      <c r="S27" s="80"/>
      <c r="T27" s="80"/>
      <c r="U27" s="116"/>
      <c r="V27" s="117"/>
      <c r="W27" s="117"/>
      <c r="X27" s="117"/>
      <c r="Y27" s="117"/>
      <c r="Z27" s="117"/>
      <c r="AA27" s="117"/>
      <c r="AB27" s="117"/>
      <c r="AC27" s="117"/>
      <c r="AD27" s="118"/>
    </row>
    <row r="28" spans="1:30" ht="36" x14ac:dyDescent="0.25">
      <c r="A28" s="71">
        <v>1</v>
      </c>
      <c r="B28" s="71" t="s">
        <v>970</v>
      </c>
      <c r="C28" s="72" t="s">
        <v>869</v>
      </c>
      <c r="D28" s="71" t="s">
        <v>1142</v>
      </c>
      <c r="E28" s="73" t="s">
        <v>319</v>
      </c>
      <c r="F28" s="71" t="s">
        <v>17</v>
      </c>
      <c r="G28" s="72" t="s">
        <v>18</v>
      </c>
      <c r="H28" s="73" t="s">
        <v>12</v>
      </c>
      <c r="I28" s="74" t="s">
        <v>835</v>
      </c>
      <c r="J28" s="75" t="s">
        <v>802</v>
      </c>
      <c r="K28" s="74" t="s">
        <v>801</v>
      </c>
      <c r="L28" s="76">
        <v>0</v>
      </c>
      <c r="M28" s="76">
        <v>120636.79</v>
      </c>
      <c r="N28" s="76">
        <v>65903.67</v>
      </c>
      <c r="O28" s="76">
        <v>0</v>
      </c>
      <c r="P28" s="76">
        <v>65903.67</v>
      </c>
      <c r="Q28" s="76">
        <v>65903.67</v>
      </c>
      <c r="R28" s="76">
        <v>65903.67</v>
      </c>
      <c r="S28" s="77">
        <f>Q28/M28</f>
        <v>0.54629827269110864</v>
      </c>
      <c r="T28" s="77">
        <v>0.55000000000000004</v>
      </c>
      <c r="U28" s="71" t="s">
        <v>784</v>
      </c>
      <c r="V28" s="71" t="s">
        <v>433</v>
      </c>
      <c r="W28" s="71" t="s">
        <v>32</v>
      </c>
      <c r="X28" s="71" t="s">
        <v>678</v>
      </c>
      <c r="Y28" s="71" t="s">
        <v>67</v>
      </c>
      <c r="Z28" s="73" t="s">
        <v>32</v>
      </c>
      <c r="AA28" s="73" t="s">
        <v>678</v>
      </c>
      <c r="AB28" s="73"/>
      <c r="AC28" s="73" t="s">
        <v>1078</v>
      </c>
      <c r="AD28" s="73"/>
    </row>
    <row r="29" spans="1:30" ht="27" x14ac:dyDescent="0.25">
      <c r="A29" s="82">
        <v>1</v>
      </c>
      <c r="B29" s="81"/>
      <c r="C29" s="81"/>
      <c r="D29" s="68"/>
      <c r="E29" s="69" t="s">
        <v>971</v>
      </c>
      <c r="F29" s="81"/>
      <c r="G29" s="81"/>
      <c r="H29" s="81"/>
      <c r="I29" s="81"/>
      <c r="J29" s="81"/>
      <c r="K29" s="81"/>
      <c r="L29" s="79">
        <f t="shared" ref="L29:R29" si="5">+L28</f>
        <v>0</v>
      </c>
      <c r="M29" s="79">
        <f t="shared" si="5"/>
        <v>120636.79</v>
      </c>
      <c r="N29" s="79">
        <f t="shared" si="5"/>
        <v>65903.67</v>
      </c>
      <c r="O29" s="79">
        <f t="shared" si="5"/>
        <v>0</v>
      </c>
      <c r="P29" s="79">
        <f t="shared" si="5"/>
        <v>65903.67</v>
      </c>
      <c r="Q29" s="79">
        <f t="shared" si="5"/>
        <v>65903.67</v>
      </c>
      <c r="R29" s="79">
        <f t="shared" si="5"/>
        <v>65903.67</v>
      </c>
      <c r="S29" s="80">
        <f xml:space="preserve"> Q29/M29</f>
        <v>0.54629827269110864</v>
      </c>
      <c r="T29" s="80">
        <f>(+T28)/A29</f>
        <v>0.55000000000000004</v>
      </c>
      <c r="U29" s="110" t="s">
        <v>791</v>
      </c>
      <c r="V29" s="110"/>
      <c r="W29" s="110"/>
      <c r="X29" s="110"/>
      <c r="Y29" s="110"/>
      <c r="Z29" s="110"/>
      <c r="AA29" s="110"/>
      <c r="AB29" s="110"/>
      <c r="AC29" s="110"/>
      <c r="AD29" s="110"/>
    </row>
    <row r="30" spans="1:30" ht="18" x14ac:dyDescent="0.25">
      <c r="A30" s="68"/>
      <c r="B30" s="67"/>
      <c r="C30" s="67"/>
      <c r="D30" s="68"/>
      <c r="E30" s="69" t="s">
        <v>946</v>
      </c>
      <c r="F30" s="67"/>
      <c r="G30" s="67"/>
      <c r="H30" s="67"/>
      <c r="I30" s="81"/>
      <c r="J30" s="81"/>
      <c r="K30" s="81"/>
      <c r="L30" s="79"/>
      <c r="M30" s="79"/>
      <c r="N30" s="79"/>
      <c r="O30" s="79"/>
      <c r="P30" s="79"/>
      <c r="Q30" s="79"/>
      <c r="R30" s="79"/>
      <c r="S30" s="80"/>
      <c r="T30" s="80"/>
      <c r="U30" s="116"/>
      <c r="V30" s="117"/>
      <c r="W30" s="117"/>
      <c r="X30" s="117"/>
      <c r="Y30" s="117"/>
      <c r="Z30" s="117"/>
      <c r="AA30" s="117"/>
      <c r="AB30" s="117"/>
      <c r="AC30" s="117"/>
      <c r="AD30" s="118"/>
    </row>
    <row r="31" spans="1:30" ht="36" x14ac:dyDescent="0.25">
      <c r="A31" s="71">
        <v>1</v>
      </c>
      <c r="B31" s="71" t="s">
        <v>1001</v>
      </c>
      <c r="C31" s="72" t="s">
        <v>869</v>
      </c>
      <c r="D31" s="71" t="s">
        <v>1143</v>
      </c>
      <c r="E31" s="73" t="s">
        <v>336</v>
      </c>
      <c r="F31" s="71" t="s">
        <v>17</v>
      </c>
      <c r="G31" s="72" t="s">
        <v>18</v>
      </c>
      <c r="H31" s="73" t="s">
        <v>12</v>
      </c>
      <c r="I31" s="74" t="s">
        <v>835</v>
      </c>
      <c r="J31" s="75" t="s">
        <v>802</v>
      </c>
      <c r="K31" s="74" t="s">
        <v>801</v>
      </c>
      <c r="L31" s="76">
        <v>0</v>
      </c>
      <c r="M31" s="76">
        <v>29687.53</v>
      </c>
      <c r="N31" s="76">
        <v>9934.7199999999993</v>
      </c>
      <c r="O31" s="76">
        <v>0</v>
      </c>
      <c r="P31" s="76">
        <v>9934.7199999999993</v>
      </c>
      <c r="Q31" s="76">
        <v>9934.7199999999993</v>
      </c>
      <c r="R31" s="76">
        <v>9934.7199999999993</v>
      </c>
      <c r="S31" s="77">
        <f>Q31/M31</f>
        <v>0.3346428618345817</v>
      </c>
      <c r="T31" s="77">
        <v>0.33</v>
      </c>
      <c r="U31" s="71" t="s">
        <v>784</v>
      </c>
      <c r="V31" s="71" t="s">
        <v>433</v>
      </c>
      <c r="W31" s="71" t="s">
        <v>32</v>
      </c>
      <c r="X31" s="71" t="s">
        <v>678</v>
      </c>
      <c r="Y31" s="71" t="s">
        <v>67</v>
      </c>
      <c r="Z31" s="73" t="s">
        <v>32</v>
      </c>
      <c r="AA31" s="73" t="s">
        <v>678</v>
      </c>
      <c r="AB31" s="73"/>
      <c r="AC31" s="73" t="s">
        <v>1078</v>
      </c>
      <c r="AD31" s="73"/>
    </row>
    <row r="32" spans="1:30" ht="36" x14ac:dyDescent="0.25">
      <c r="A32" s="71">
        <v>2</v>
      </c>
      <c r="B32" s="71" t="s">
        <v>947</v>
      </c>
      <c r="C32" s="72" t="s">
        <v>869</v>
      </c>
      <c r="D32" s="71" t="s">
        <v>1144</v>
      </c>
      <c r="E32" s="73" t="s">
        <v>338</v>
      </c>
      <c r="F32" s="71" t="s">
        <v>17</v>
      </c>
      <c r="G32" s="72" t="s">
        <v>18</v>
      </c>
      <c r="H32" s="73" t="s">
        <v>12</v>
      </c>
      <c r="I32" s="74" t="s">
        <v>835</v>
      </c>
      <c r="J32" s="75" t="s">
        <v>802</v>
      </c>
      <c r="K32" s="74" t="s">
        <v>801</v>
      </c>
      <c r="L32" s="76">
        <v>0</v>
      </c>
      <c r="M32" s="76">
        <v>27010.41</v>
      </c>
      <c r="N32" s="76">
        <v>14488.2</v>
      </c>
      <c r="O32" s="76">
        <v>0</v>
      </c>
      <c r="P32" s="76">
        <v>14488.2</v>
      </c>
      <c r="Q32" s="76">
        <v>14488.2</v>
      </c>
      <c r="R32" s="76">
        <v>14488.2</v>
      </c>
      <c r="S32" s="77">
        <f>Q32/M32</f>
        <v>0.53639319062539226</v>
      </c>
      <c r="T32" s="77">
        <v>0.54</v>
      </c>
      <c r="U32" s="71" t="s">
        <v>784</v>
      </c>
      <c r="V32" s="71" t="s">
        <v>433</v>
      </c>
      <c r="W32" s="71" t="s">
        <v>32</v>
      </c>
      <c r="X32" s="71" t="s">
        <v>678</v>
      </c>
      <c r="Y32" s="71" t="s">
        <v>67</v>
      </c>
      <c r="Z32" s="73" t="s">
        <v>32</v>
      </c>
      <c r="AA32" s="73" t="s">
        <v>678</v>
      </c>
      <c r="AB32" s="73"/>
      <c r="AC32" s="73" t="s">
        <v>1078</v>
      </c>
      <c r="AD32" s="73"/>
    </row>
    <row r="33" spans="1:30" ht="36" x14ac:dyDescent="0.25">
      <c r="A33" s="71">
        <v>3</v>
      </c>
      <c r="B33" s="71" t="s">
        <v>975</v>
      </c>
      <c r="C33" s="72" t="s">
        <v>869</v>
      </c>
      <c r="D33" s="71" t="s">
        <v>1145</v>
      </c>
      <c r="E33" s="73" t="s">
        <v>340</v>
      </c>
      <c r="F33" s="71" t="s">
        <v>17</v>
      </c>
      <c r="G33" s="72" t="s">
        <v>18</v>
      </c>
      <c r="H33" s="73" t="s">
        <v>12</v>
      </c>
      <c r="I33" s="74" t="s">
        <v>835</v>
      </c>
      <c r="J33" s="75" t="s">
        <v>802</v>
      </c>
      <c r="K33" s="74" t="s">
        <v>801</v>
      </c>
      <c r="L33" s="76">
        <v>0</v>
      </c>
      <c r="M33" s="76">
        <v>367823.13</v>
      </c>
      <c r="N33" s="76">
        <v>348415.56</v>
      </c>
      <c r="O33" s="76">
        <v>0</v>
      </c>
      <c r="P33" s="76">
        <v>348415.56</v>
      </c>
      <c r="Q33" s="76">
        <v>348415.56</v>
      </c>
      <c r="R33" s="76">
        <v>348415.56</v>
      </c>
      <c r="S33" s="77">
        <f>Q33/M33</f>
        <v>0.9472366786721651</v>
      </c>
      <c r="T33" s="77">
        <v>0.95</v>
      </c>
      <c r="U33" s="71" t="s">
        <v>784</v>
      </c>
      <c r="V33" s="71" t="s">
        <v>433</v>
      </c>
      <c r="W33" s="71" t="s">
        <v>32</v>
      </c>
      <c r="X33" s="71" t="s">
        <v>678</v>
      </c>
      <c r="Y33" s="71" t="s">
        <v>67</v>
      </c>
      <c r="Z33" s="73" t="s">
        <v>32</v>
      </c>
      <c r="AA33" s="73" t="s">
        <v>678</v>
      </c>
      <c r="AB33" s="73"/>
      <c r="AC33" s="73" t="s">
        <v>1078</v>
      </c>
      <c r="AD33" s="73"/>
    </row>
    <row r="34" spans="1:30" ht="36" x14ac:dyDescent="0.25">
      <c r="A34" s="71">
        <v>4</v>
      </c>
      <c r="B34" s="71" t="s">
        <v>975</v>
      </c>
      <c r="C34" s="72" t="s">
        <v>869</v>
      </c>
      <c r="D34" s="71" t="s">
        <v>1146</v>
      </c>
      <c r="E34" s="73" t="s">
        <v>344</v>
      </c>
      <c r="F34" s="71" t="s">
        <v>17</v>
      </c>
      <c r="G34" s="72" t="s">
        <v>18</v>
      </c>
      <c r="H34" s="73" t="s">
        <v>12</v>
      </c>
      <c r="I34" s="74" t="s">
        <v>835</v>
      </c>
      <c r="J34" s="75" t="s">
        <v>802</v>
      </c>
      <c r="K34" s="74" t="s">
        <v>801</v>
      </c>
      <c r="L34" s="76">
        <v>0</v>
      </c>
      <c r="M34" s="76">
        <v>135277.82</v>
      </c>
      <c r="N34" s="76">
        <v>107645.04</v>
      </c>
      <c r="O34" s="76">
        <v>0</v>
      </c>
      <c r="P34" s="76">
        <v>107645.04</v>
      </c>
      <c r="Q34" s="76">
        <v>107645.04</v>
      </c>
      <c r="R34" s="76">
        <v>107645.04</v>
      </c>
      <c r="S34" s="77">
        <f>Q34/M34</f>
        <v>0.79573310687590904</v>
      </c>
      <c r="T34" s="77">
        <v>0.8</v>
      </c>
      <c r="U34" s="71" t="s">
        <v>784</v>
      </c>
      <c r="V34" s="71" t="s">
        <v>433</v>
      </c>
      <c r="W34" s="71" t="s">
        <v>32</v>
      </c>
      <c r="X34" s="71" t="s">
        <v>678</v>
      </c>
      <c r="Y34" s="71" t="s">
        <v>67</v>
      </c>
      <c r="Z34" s="73" t="s">
        <v>32</v>
      </c>
      <c r="AA34" s="73" t="s">
        <v>678</v>
      </c>
      <c r="AB34" s="73"/>
      <c r="AC34" s="73" t="s">
        <v>1078</v>
      </c>
      <c r="AD34" s="73"/>
    </row>
    <row r="35" spans="1:30" ht="36" x14ac:dyDescent="0.25">
      <c r="A35" s="82">
        <v>4</v>
      </c>
      <c r="B35" s="81"/>
      <c r="C35" s="81"/>
      <c r="D35" s="68"/>
      <c r="E35" s="69" t="s">
        <v>948</v>
      </c>
      <c r="F35" s="81"/>
      <c r="G35" s="81"/>
      <c r="H35" s="81"/>
      <c r="I35" s="81"/>
      <c r="J35" s="81"/>
      <c r="K35" s="81"/>
      <c r="L35" s="79">
        <f t="shared" ref="L35:R35" si="6">+L31+L32+L33+L34</f>
        <v>0</v>
      </c>
      <c r="M35" s="79">
        <f t="shared" si="6"/>
        <v>559798.89</v>
      </c>
      <c r="N35" s="79">
        <f t="shared" si="6"/>
        <v>480483.51999999996</v>
      </c>
      <c r="O35" s="79">
        <f t="shared" si="6"/>
        <v>0</v>
      </c>
      <c r="P35" s="79">
        <f t="shared" si="6"/>
        <v>480483.51999999996</v>
      </c>
      <c r="Q35" s="79">
        <f t="shared" si="6"/>
        <v>480483.51999999996</v>
      </c>
      <c r="R35" s="79">
        <f t="shared" si="6"/>
        <v>480483.51999999996</v>
      </c>
      <c r="S35" s="80">
        <f xml:space="preserve"> Q35/M35</f>
        <v>0.85831452791912455</v>
      </c>
      <c r="T35" s="80">
        <f>(+T31+T32+T33+T34)/A35</f>
        <v>0.65500000000000003</v>
      </c>
      <c r="U35" s="110" t="s">
        <v>791</v>
      </c>
      <c r="V35" s="110"/>
      <c r="W35" s="110"/>
      <c r="X35" s="110"/>
      <c r="Y35" s="110"/>
      <c r="Z35" s="110"/>
      <c r="AA35" s="110"/>
      <c r="AB35" s="110"/>
      <c r="AC35" s="110"/>
      <c r="AD35" s="110"/>
    </row>
    <row r="36" spans="1:30" x14ac:dyDescent="0.25">
      <c r="A36" s="68"/>
      <c r="B36" s="67"/>
      <c r="C36" s="67"/>
      <c r="D36" s="68"/>
      <c r="E36" s="69" t="s">
        <v>977</v>
      </c>
      <c r="F36" s="67"/>
      <c r="G36" s="67"/>
      <c r="H36" s="67"/>
      <c r="I36" s="81"/>
      <c r="J36" s="81"/>
      <c r="K36" s="81"/>
      <c r="L36" s="79"/>
      <c r="M36" s="79"/>
      <c r="N36" s="79"/>
      <c r="O36" s="79"/>
      <c r="P36" s="79"/>
      <c r="Q36" s="79"/>
      <c r="R36" s="79"/>
      <c r="S36" s="80"/>
      <c r="T36" s="80"/>
      <c r="U36" s="116"/>
      <c r="V36" s="117"/>
      <c r="W36" s="117"/>
      <c r="X36" s="117"/>
      <c r="Y36" s="117"/>
      <c r="Z36" s="117"/>
      <c r="AA36" s="117"/>
      <c r="AB36" s="117"/>
      <c r="AC36" s="117"/>
      <c r="AD36" s="118"/>
    </row>
    <row r="37" spans="1:30" ht="36" x14ac:dyDescent="0.25">
      <c r="A37" s="71">
        <v>1</v>
      </c>
      <c r="B37" s="71" t="s">
        <v>978</v>
      </c>
      <c r="C37" s="72" t="s">
        <v>869</v>
      </c>
      <c r="D37" s="71" t="s">
        <v>1147</v>
      </c>
      <c r="E37" s="73" t="s">
        <v>421</v>
      </c>
      <c r="F37" s="71" t="s">
        <v>17</v>
      </c>
      <c r="G37" s="72" t="s">
        <v>18</v>
      </c>
      <c r="H37" s="73" t="s">
        <v>12</v>
      </c>
      <c r="I37" s="74" t="s">
        <v>835</v>
      </c>
      <c r="J37" s="75" t="s">
        <v>802</v>
      </c>
      <c r="K37" s="74" t="s">
        <v>801</v>
      </c>
      <c r="L37" s="76">
        <v>0</v>
      </c>
      <c r="M37" s="76">
        <v>131729.73000000001</v>
      </c>
      <c r="N37" s="76">
        <v>124026.74</v>
      </c>
      <c r="O37" s="76">
        <v>0</v>
      </c>
      <c r="P37" s="76">
        <v>124026.74</v>
      </c>
      <c r="Q37" s="76">
        <v>124026.74</v>
      </c>
      <c r="R37" s="76">
        <v>124026.74</v>
      </c>
      <c r="S37" s="77">
        <f>Q37/M37</f>
        <v>0.94152428612736094</v>
      </c>
      <c r="T37" s="77">
        <v>0.94</v>
      </c>
      <c r="U37" s="71" t="s">
        <v>784</v>
      </c>
      <c r="V37" s="71" t="s">
        <v>433</v>
      </c>
      <c r="W37" s="71" t="s">
        <v>32</v>
      </c>
      <c r="X37" s="71" t="s">
        <v>678</v>
      </c>
      <c r="Y37" s="71" t="s">
        <v>67</v>
      </c>
      <c r="Z37" s="73" t="s">
        <v>32</v>
      </c>
      <c r="AA37" s="73" t="s">
        <v>678</v>
      </c>
      <c r="AB37" s="73"/>
      <c r="AC37" s="73" t="s">
        <v>1078</v>
      </c>
      <c r="AD37" s="73"/>
    </row>
    <row r="38" spans="1:30" ht="27" x14ac:dyDescent="0.25">
      <c r="A38" s="82">
        <v>1</v>
      </c>
      <c r="B38" s="81"/>
      <c r="C38" s="81"/>
      <c r="D38" s="68"/>
      <c r="E38" s="69" t="s">
        <v>980</v>
      </c>
      <c r="F38" s="81"/>
      <c r="G38" s="81"/>
      <c r="H38" s="81"/>
      <c r="I38" s="81"/>
      <c r="J38" s="81"/>
      <c r="K38" s="81"/>
      <c r="L38" s="79">
        <f t="shared" ref="L38:R38" si="7">+L37</f>
        <v>0</v>
      </c>
      <c r="M38" s="79">
        <f t="shared" si="7"/>
        <v>131729.73000000001</v>
      </c>
      <c r="N38" s="79">
        <f t="shared" si="7"/>
        <v>124026.74</v>
      </c>
      <c r="O38" s="79">
        <f t="shared" si="7"/>
        <v>0</v>
      </c>
      <c r="P38" s="79">
        <f t="shared" si="7"/>
        <v>124026.74</v>
      </c>
      <c r="Q38" s="79">
        <f t="shared" si="7"/>
        <v>124026.74</v>
      </c>
      <c r="R38" s="79">
        <f t="shared" si="7"/>
        <v>124026.74</v>
      </c>
      <c r="S38" s="80">
        <f xml:space="preserve"> Q38/M38</f>
        <v>0.94152428612736094</v>
      </c>
      <c r="T38" s="80">
        <f>(+T37)/A38</f>
        <v>0.94</v>
      </c>
      <c r="U38" s="110" t="s">
        <v>791</v>
      </c>
      <c r="V38" s="110"/>
      <c r="W38" s="110"/>
      <c r="X38" s="110"/>
      <c r="Y38" s="110"/>
      <c r="Z38" s="110"/>
      <c r="AA38" s="110"/>
      <c r="AB38" s="110"/>
      <c r="AC38" s="110"/>
      <c r="AD38" s="110"/>
    </row>
    <row r="39" spans="1:30" x14ac:dyDescent="0.25">
      <c r="A39" s="68"/>
      <c r="B39" s="67"/>
      <c r="C39" s="67"/>
      <c r="D39" s="68"/>
      <c r="E39" s="69" t="s">
        <v>829</v>
      </c>
      <c r="F39" s="67"/>
      <c r="G39" s="67"/>
      <c r="H39" s="67"/>
      <c r="I39" s="81"/>
      <c r="J39" s="81"/>
      <c r="K39" s="81"/>
      <c r="L39" s="79"/>
      <c r="M39" s="79"/>
      <c r="N39" s="79"/>
      <c r="O39" s="79"/>
      <c r="P39" s="79"/>
      <c r="Q39" s="79"/>
      <c r="R39" s="79"/>
      <c r="S39" s="80"/>
      <c r="T39" s="80"/>
      <c r="U39" s="116"/>
      <c r="V39" s="117"/>
      <c r="W39" s="117"/>
      <c r="X39" s="117"/>
      <c r="Y39" s="117"/>
      <c r="Z39" s="117"/>
      <c r="AA39" s="117"/>
      <c r="AB39" s="117"/>
      <c r="AC39" s="117"/>
      <c r="AD39" s="118"/>
    </row>
    <row r="40" spans="1:30" ht="36" x14ac:dyDescent="0.25">
      <c r="A40" s="71">
        <v>1</v>
      </c>
      <c r="B40" s="71" t="s">
        <v>1013</v>
      </c>
      <c r="C40" s="72" t="s">
        <v>869</v>
      </c>
      <c r="D40" s="71" t="s">
        <v>1148</v>
      </c>
      <c r="E40" s="73" t="s">
        <v>600</v>
      </c>
      <c r="F40" s="71" t="s">
        <v>17</v>
      </c>
      <c r="G40" s="72" t="s">
        <v>18</v>
      </c>
      <c r="H40" s="73" t="s">
        <v>12</v>
      </c>
      <c r="I40" s="74" t="s">
        <v>835</v>
      </c>
      <c r="J40" s="75" t="s">
        <v>802</v>
      </c>
      <c r="K40" s="74" t="s">
        <v>801</v>
      </c>
      <c r="L40" s="76">
        <v>0</v>
      </c>
      <c r="M40" s="76">
        <v>339461.26</v>
      </c>
      <c r="N40" s="76">
        <v>332730.55</v>
      </c>
      <c r="O40" s="76">
        <v>0</v>
      </c>
      <c r="P40" s="76">
        <v>332730.55</v>
      </c>
      <c r="Q40" s="76">
        <v>332730.55</v>
      </c>
      <c r="R40" s="76">
        <v>332730.55</v>
      </c>
      <c r="S40" s="77">
        <f t="shared" ref="S40:S45" si="8">Q40/M40</f>
        <v>0.98017237666530777</v>
      </c>
      <c r="T40" s="77">
        <v>0.98</v>
      </c>
      <c r="U40" s="71" t="s">
        <v>784</v>
      </c>
      <c r="V40" s="71" t="s">
        <v>433</v>
      </c>
      <c r="W40" s="71" t="s">
        <v>32</v>
      </c>
      <c r="X40" s="71" t="s">
        <v>678</v>
      </c>
      <c r="Y40" s="71" t="s">
        <v>67</v>
      </c>
      <c r="Z40" s="73" t="s">
        <v>32</v>
      </c>
      <c r="AA40" s="73" t="s">
        <v>678</v>
      </c>
      <c r="AB40" s="73"/>
      <c r="AC40" s="73" t="s">
        <v>1078</v>
      </c>
      <c r="AD40" s="73"/>
    </row>
    <row r="41" spans="1:30" ht="36" x14ac:dyDescent="0.25">
      <c r="A41" s="71">
        <v>2</v>
      </c>
      <c r="B41" s="71" t="s">
        <v>1014</v>
      </c>
      <c r="C41" s="72" t="s">
        <v>869</v>
      </c>
      <c r="D41" s="71" t="s">
        <v>1149</v>
      </c>
      <c r="E41" s="73" t="s">
        <v>602</v>
      </c>
      <c r="F41" s="71" t="s">
        <v>17</v>
      </c>
      <c r="G41" s="72" t="s">
        <v>18</v>
      </c>
      <c r="H41" s="73" t="s">
        <v>12</v>
      </c>
      <c r="I41" s="74" t="s">
        <v>835</v>
      </c>
      <c r="J41" s="75" t="s">
        <v>802</v>
      </c>
      <c r="K41" s="74" t="s">
        <v>801</v>
      </c>
      <c r="L41" s="76">
        <v>0</v>
      </c>
      <c r="M41" s="76">
        <v>31113.95</v>
      </c>
      <c r="N41" s="76">
        <v>14595.41</v>
      </c>
      <c r="O41" s="76">
        <v>0</v>
      </c>
      <c r="P41" s="76">
        <v>14595.41</v>
      </c>
      <c r="Q41" s="76">
        <v>14595.41</v>
      </c>
      <c r="R41" s="76">
        <v>14595.41</v>
      </c>
      <c r="S41" s="77">
        <f t="shared" si="8"/>
        <v>0.46909537361858589</v>
      </c>
      <c r="T41" s="77">
        <v>0.47</v>
      </c>
      <c r="U41" s="71" t="s">
        <v>784</v>
      </c>
      <c r="V41" s="71" t="s">
        <v>433</v>
      </c>
      <c r="W41" s="71" t="s">
        <v>32</v>
      </c>
      <c r="X41" s="71" t="s">
        <v>678</v>
      </c>
      <c r="Y41" s="71" t="s">
        <v>67</v>
      </c>
      <c r="Z41" s="73" t="s">
        <v>32</v>
      </c>
      <c r="AA41" s="73" t="s">
        <v>678</v>
      </c>
      <c r="AB41" s="73"/>
      <c r="AC41" s="73" t="s">
        <v>1078</v>
      </c>
      <c r="AD41" s="73"/>
    </row>
    <row r="42" spans="1:30" ht="36" x14ac:dyDescent="0.25">
      <c r="A42" s="71">
        <v>3</v>
      </c>
      <c r="B42" s="71" t="s">
        <v>1015</v>
      </c>
      <c r="C42" s="72" t="s">
        <v>869</v>
      </c>
      <c r="D42" s="71" t="s">
        <v>1150</v>
      </c>
      <c r="E42" s="73" t="s">
        <v>606</v>
      </c>
      <c r="F42" s="71" t="s">
        <v>17</v>
      </c>
      <c r="G42" s="72" t="s">
        <v>18</v>
      </c>
      <c r="H42" s="73" t="s">
        <v>12</v>
      </c>
      <c r="I42" s="74" t="s">
        <v>835</v>
      </c>
      <c r="J42" s="75" t="s">
        <v>802</v>
      </c>
      <c r="K42" s="74" t="s">
        <v>801</v>
      </c>
      <c r="L42" s="76">
        <v>0</v>
      </c>
      <c r="M42" s="76">
        <v>180252.37</v>
      </c>
      <c r="N42" s="76">
        <v>106392.8</v>
      </c>
      <c r="O42" s="76">
        <v>0</v>
      </c>
      <c r="P42" s="76">
        <v>106392.8</v>
      </c>
      <c r="Q42" s="76">
        <v>106392.8</v>
      </c>
      <c r="R42" s="76">
        <v>106392.8</v>
      </c>
      <c r="S42" s="77">
        <f t="shared" si="8"/>
        <v>0.59024355685309438</v>
      </c>
      <c r="T42" s="77">
        <v>0.59</v>
      </c>
      <c r="U42" s="71" t="s">
        <v>784</v>
      </c>
      <c r="V42" s="71" t="s">
        <v>433</v>
      </c>
      <c r="W42" s="71" t="s">
        <v>32</v>
      </c>
      <c r="X42" s="71" t="s">
        <v>678</v>
      </c>
      <c r="Y42" s="71" t="s">
        <v>67</v>
      </c>
      <c r="Z42" s="73" t="s">
        <v>32</v>
      </c>
      <c r="AA42" s="73" t="s">
        <v>678</v>
      </c>
      <c r="AB42" s="73"/>
      <c r="AC42" s="73" t="s">
        <v>1078</v>
      </c>
      <c r="AD42" s="73"/>
    </row>
    <row r="43" spans="1:30" ht="36" x14ac:dyDescent="0.25">
      <c r="A43" s="71">
        <v>4</v>
      </c>
      <c r="B43" s="71" t="s">
        <v>1016</v>
      </c>
      <c r="C43" s="72" t="s">
        <v>869</v>
      </c>
      <c r="D43" s="71" t="s">
        <v>1151</v>
      </c>
      <c r="E43" s="73" t="s">
        <v>608</v>
      </c>
      <c r="F43" s="71" t="s">
        <v>17</v>
      </c>
      <c r="G43" s="72" t="s">
        <v>18</v>
      </c>
      <c r="H43" s="73" t="s">
        <v>12</v>
      </c>
      <c r="I43" s="74" t="s">
        <v>835</v>
      </c>
      <c r="J43" s="75" t="s">
        <v>802</v>
      </c>
      <c r="K43" s="74" t="s">
        <v>801</v>
      </c>
      <c r="L43" s="76">
        <v>0</v>
      </c>
      <c r="M43" s="76">
        <v>276720.51</v>
      </c>
      <c r="N43" s="76">
        <v>214949.18</v>
      </c>
      <c r="O43" s="76">
        <v>0</v>
      </c>
      <c r="P43" s="76">
        <v>214949.18</v>
      </c>
      <c r="Q43" s="76">
        <v>214949.18</v>
      </c>
      <c r="R43" s="76">
        <v>214949.18</v>
      </c>
      <c r="S43" s="77">
        <f t="shared" si="8"/>
        <v>0.77677357561967486</v>
      </c>
      <c r="T43" s="77">
        <v>0.78</v>
      </c>
      <c r="U43" s="71" t="s">
        <v>784</v>
      </c>
      <c r="V43" s="71" t="s">
        <v>433</v>
      </c>
      <c r="W43" s="71" t="s">
        <v>32</v>
      </c>
      <c r="X43" s="71" t="s">
        <v>678</v>
      </c>
      <c r="Y43" s="71" t="s">
        <v>67</v>
      </c>
      <c r="Z43" s="73" t="s">
        <v>32</v>
      </c>
      <c r="AA43" s="73" t="s">
        <v>678</v>
      </c>
      <c r="AB43" s="73"/>
      <c r="AC43" s="73" t="s">
        <v>1078</v>
      </c>
      <c r="AD43" s="73"/>
    </row>
    <row r="44" spans="1:30" ht="36" x14ac:dyDescent="0.25">
      <c r="A44" s="71">
        <v>5</v>
      </c>
      <c r="B44" s="71" t="s">
        <v>1018</v>
      </c>
      <c r="C44" s="72" t="s">
        <v>869</v>
      </c>
      <c r="D44" s="71" t="s">
        <v>1152</v>
      </c>
      <c r="E44" s="73" t="s">
        <v>612</v>
      </c>
      <c r="F44" s="71" t="s">
        <v>17</v>
      </c>
      <c r="G44" s="72" t="s">
        <v>18</v>
      </c>
      <c r="H44" s="73" t="s">
        <v>12</v>
      </c>
      <c r="I44" s="74" t="s">
        <v>835</v>
      </c>
      <c r="J44" s="75" t="s">
        <v>802</v>
      </c>
      <c r="K44" s="74" t="s">
        <v>801</v>
      </c>
      <c r="L44" s="76">
        <v>0</v>
      </c>
      <c r="M44" s="76">
        <v>23852.78</v>
      </c>
      <c r="N44" s="76">
        <v>11870.35</v>
      </c>
      <c r="O44" s="76">
        <v>0</v>
      </c>
      <c r="P44" s="76">
        <v>11870.35</v>
      </c>
      <c r="Q44" s="76">
        <v>11870.35</v>
      </c>
      <c r="R44" s="76">
        <v>11870.35</v>
      </c>
      <c r="S44" s="77">
        <f t="shared" si="8"/>
        <v>0.49765058831716896</v>
      </c>
      <c r="T44" s="77">
        <v>0.5</v>
      </c>
      <c r="U44" s="71" t="s">
        <v>784</v>
      </c>
      <c r="V44" s="71" t="s">
        <v>433</v>
      </c>
      <c r="W44" s="71" t="s">
        <v>32</v>
      </c>
      <c r="X44" s="71" t="s">
        <v>678</v>
      </c>
      <c r="Y44" s="71" t="s">
        <v>67</v>
      </c>
      <c r="Z44" s="73" t="s">
        <v>32</v>
      </c>
      <c r="AA44" s="73" t="s">
        <v>678</v>
      </c>
      <c r="AB44" s="73"/>
      <c r="AC44" s="73" t="s">
        <v>1078</v>
      </c>
      <c r="AD44" s="73"/>
    </row>
    <row r="45" spans="1:30" ht="36" x14ac:dyDescent="0.25">
      <c r="A45" s="71">
        <v>6</v>
      </c>
      <c r="B45" s="71" t="s">
        <v>1016</v>
      </c>
      <c r="C45" s="72" t="s">
        <v>869</v>
      </c>
      <c r="D45" s="71" t="s">
        <v>1153</v>
      </c>
      <c r="E45" s="73" t="s">
        <v>614</v>
      </c>
      <c r="F45" s="71" t="s">
        <v>17</v>
      </c>
      <c r="G45" s="72" t="s">
        <v>18</v>
      </c>
      <c r="H45" s="73" t="s">
        <v>12</v>
      </c>
      <c r="I45" s="74" t="s">
        <v>835</v>
      </c>
      <c r="J45" s="75" t="s">
        <v>802</v>
      </c>
      <c r="K45" s="74" t="s">
        <v>801</v>
      </c>
      <c r="L45" s="76">
        <v>0</v>
      </c>
      <c r="M45" s="76">
        <v>125228.53</v>
      </c>
      <c r="N45" s="76">
        <v>75962.289999999994</v>
      </c>
      <c r="O45" s="76">
        <v>0</v>
      </c>
      <c r="P45" s="76">
        <v>75962.289999999994</v>
      </c>
      <c r="Q45" s="76">
        <v>75962.289999999994</v>
      </c>
      <c r="R45" s="76">
        <v>75962.289999999994</v>
      </c>
      <c r="S45" s="77">
        <f t="shared" si="8"/>
        <v>0.60658932912492058</v>
      </c>
      <c r="T45" s="77">
        <v>0.61</v>
      </c>
      <c r="U45" s="71" t="s">
        <v>784</v>
      </c>
      <c r="V45" s="71" t="s">
        <v>433</v>
      </c>
      <c r="W45" s="71" t="s">
        <v>32</v>
      </c>
      <c r="X45" s="71" t="s">
        <v>678</v>
      </c>
      <c r="Y45" s="71" t="s">
        <v>67</v>
      </c>
      <c r="Z45" s="73" t="s">
        <v>32</v>
      </c>
      <c r="AA45" s="73" t="s">
        <v>678</v>
      </c>
      <c r="AB45" s="73"/>
      <c r="AC45" s="73" t="s">
        <v>1078</v>
      </c>
      <c r="AD45" s="73"/>
    </row>
    <row r="46" spans="1:30" ht="27" x14ac:dyDescent="0.25">
      <c r="A46" s="82">
        <v>6</v>
      </c>
      <c r="B46" s="81"/>
      <c r="C46" s="81"/>
      <c r="D46" s="68"/>
      <c r="E46" s="69" t="s">
        <v>832</v>
      </c>
      <c r="F46" s="81"/>
      <c r="G46" s="81"/>
      <c r="H46" s="81"/>
      <c r="I46" s="81"/>
      <c r="J46" s="81"/>
      <c r="K46" s="81"/>
      <c r="L46" s="79">
        <f t="shared" ref="L46:R46" si="9">+L40+L41+L42+L43+L44+L45</f>
        <v>0</v>
      </c>
      <c r="M46" s="79">
        <f t="shared" si="9"/>
        <v>976629.40000000014</v>
      </c>
      <c r="N46" s="79">
        <f t="shared" si="9"/>
        <v>756500.58</v>
      </c>
      <c r="O46" s="79">
        <f t="shared" si="9"/>
        <v>0</v>
      </c>
      <c r="P46" s="79">
        <f t="shared" si="9"/>
        <v>756500.58</v>
      </c>
      <c r="Q46" s="79">
        <f t="shared" si="9"/>
        <v>756500.58</v>
      </c>
      <c r="R46" s="79">
        <f t="shared" si="9"/>
        <v>756500.58</v>
      </c>
      <c r="S46" s="80">
        <f xml:space="preserve"> Q46/M46</f>
        <v>0.77460352924046716</v>
      </c>
      <c r="T46" s="80">
        <f>(+T40+T41+T42+T43+T44+T45)/A46</f>
        <v>0.65500000000000003</v>
      </c>
      <c r="U46" s="110" t="s">
        <v>791</v>
      </c>
      <c r="V46" s="110"/>
      <c r="W46" s="110"/>
      <c r="X46" s="110"/>
      <c r="Y46" s="110"/>
      <c r="Z46" s="110"/>
      <c r="AA46" s="110"/>
      <c r="AB46" s="110"/>
      <c r="AC46" s="110"/>
      <c r="AD46" s="110"/>
    </row>
    <row r="47" spans="1:30" x14ac:dyDescent="0.25">
      <c r="A47" s="68"/>
      <c r="B47" s="67"/>
      <c r="C47" s="67"/>
      <c r="D47" s="68"/>
      <c r="E47" s="69" t="s">
        <v>1019</v>
      </c>
      <c r="F47" s="67"/>
      <c r="G47" s="67"/>
      <c r="H47" s="67"/>
      <c r="I47" s="81"/>
      <c r="J47" s="81"/>
      <c r="K47" s="81"/>
      <c r="L47" s="79"/>
      <c r="M47" s="79"/>
      <c r="N47" s="79"/>
      <c r="O47" s="79"/>
      <c r="P47" s="79"/>
      <c r="Q47" s="79"/>
      <c r="R47" s="79"/>
      <c r="S47" s="80"/>
      <c r="T47" s="80"/>
      <c r="U47" s="116"/>
      <c r="V47" s="117"/>
      <c r="W47" s="117"/>
      <c r="X47" s="117"/>
      <c r="Y47" s="117"/>
      <c r="Z47" s="117"/>
      <c r="AA47" s="117"/>
      <c r="AB47" s="117"/>
      <c r="AC47" s="117"/>
      <c r="AD47" s="118"/>
    </row>
    <row r="48" spans="1:30" ht="36" x14ac:dyDescent="0.25">
      <c r="A48" s="71">
        <v>1</v>
      </c>
      <c r="B48" s="71" t="s">
        <v>1020</v>
      </c>
      <c r="C48" s="72" t="s">
        <v>869</v>
      </c>
      <c r="D48" s="71" t="s">
        <v>1154</v>
      </c>
      <c r="E48" s="73" t="s">
        <v>1083</v>
      </c>
      <c r="F48" s="71" t="s">
        <v>17</v>
      </c>
      <c r="G48" s="72" t="s">
        <v>18</v>
      </c>
      <c r="H48" s="73" t="s">
        <v>12</v>
      </c>
      <c r="I48" s="74" t="s">
        <v>835</v>
      </c>
      <c r="J48" s="75" t="s">
        <v>802</v>
      </c>
      <c r="K48" s="74" t="s">
        <v>801</v>
      </c>
      <c r="L48" s="76">
        <v>0</v>
      </c>
      <c r="M48" s="76">
        <v>47490.31</v>
      </c>
      <c r="N48" s="76">
        <v>42476.66</v>
      </c>
      <c r="O48" s="76">
        <v>0</v>
      </c>
      <c r="P48" s="76">
        <v>42476.66</v>
      </c>
      <c r="Q48" s="76">
        <v>42476.66</v>
      </c>
      <c r="R48" s="76">
        <v>42476.66</v>
      </c>
      <c r="S48" s="77">
        <f>Q48/M48</f>
        <v>0.89442793698335521</v>
      </c>
      <c r="T48" s="77">
        <v>0.89</v>
      </c>
      <c r="U48" s="71" t="s">
        <v>784</v>
      </c>
      <c r="V48" s="71" t="s">
        <v>433</v>
      </c>
      <c r="W48" s="71" t="s">
        <v>32</v>
      </c>
      <c r="X48" s="71" t="s">
        <v>678</v>
      </c>
      <c r="Y48" s="71" t="s">
        <v>67</v>
      </c>
      <c r="Z48" s="73" t="s">
        <v>32</v>
      </c>
      <c r="AA48" s="73" t="s">
        <v>678</v>
      </c>
      <c r="AB48" s="73"/>
      <c r="AC48" s="73" t="s">
        <v>1078</v>
      </c>
      <c r="AD48" s="73"/>
    </row>
    <row r="49" spans="1:30" ht="27" x14ac:dyDescent="0.25">
      <c r="A49" s="82">
        <v>1</v>
      </c>
      <c r="B49" s="81"/>
      <c r="C49" s="81"/>
      <c r="D49" s="68"/>
      <c r="E49" s="69" t="s">
        <v>1022</v>
      </c>
      <c r="F49" s="81"/>
      <c r="G49" s="81"/>
      <c r="H49" s="81"/>
      <c r="I49" s="81"/>
      <c r="J49" s="81"/>
      <c r="K49" s="81"/>
      <c r="L49" s="79">
        <f t="shared" ref="L49:R49" si="10">+L48</f>
        <v>0</v>
      </c>
      <c r="M49" s="79">
        <f t="shared" si="10"/>
        <v>47490.31</v>
      </c>
      <c r="N49" s="79">
        <f t="shared" si="10"/>
        <v>42476.66</v>
      </c>
      <c r="O49" s="79">
        <f t="shared" si="10"/>
        <v>0</v>
      </c>
      <c r="P49" s="79">
        <f t="shared" si="10"/>
        <v>42476.66</v>
      </c>
      <c r="Q49" s="79">
        <f t="shared" si="10"/>
        <v>42476.66</v>
      </c>
      <c r="R49" s="79">
        <f t="shared" si="10"/>
        <v>42476.66</v>
      </c>
      <c r="S49" s="80">
        <f xml:space="preserve"> Q49/M49</f>
        <v>0.89442793698335521</v>
      </c>
      <c r="T49" s="80">
        <f>(+T48)/A49</f>
        <v>0.89</v>
      </c>
      <c r="U49" s="110" t="s">
        <v>791</v>
      </c>
      <c r="V49" s="110"/>
      <c r="W49" s="110"/>
      <c r="X49" s="110"/>
      <c r="Y49" s="110"/>
      <c r="Z49" s="110"/>
      <c r="AA49" s="110"/>
      <c r="AB49" s="110"/>
      <c r="AC49" s="110"/>
      <c r="AD49" s="110"/>
    </row>
    <row r="50" spans="1:30" ht="18" x14ac:dyDescent="0.25">
      <c r="A50" s="68"/>
      <c r="B50" s="67"/>
      <c r="C50" s="67"/>
      <c r="D50" s="68"/>
      <c r="E50" s="69" t="s">
        <v>916</v>
      </c>
      <c r="F50" s="67"/>
      <c r="G50" s="67"/>
      <c r="H50" s="67"/>
      <c r="I50" s="81"/>
      <c r="J50" s="81"/>
      <c r="K50" s="81"/>
      <c r="L50" s="79"/>
      <c r="M50" s="79"/>
      <c r="N50" s="79"/>
      <c r="O50" s="79"/>
      <c r="P50" s="79"/>
      <c r="Q50" s="79"/>
      <c r="R50" s="79"/>
      <c r="S50" s="80"/>
      <c r="T50" s="80"/>
      <c r="U50" s="116"/>
      <c r="V50" s="117"/>
      <c r="W50" s="117"/>
      <c r="X50" s="117"/>
      <c r="Y50" s="117"/>
      <c r="Z50" s="117"/>
      <c r="AA50" s="117"/>
      <c r="AB50" s="117"/>
      <c r="AC50" s="117"/>
      <c r="AD50" s="118"/>
    </row>
    <row r="51" spans="1:30" ht="36" x14ac:dyDescent="0.25">
      <c r="A51" s="71">
        <v>1</v>
      </c>
      <c r="B51" s="71" t="s">
        <v>917</v>
      </c>
      <c r="C51" s="72" t="s">
        <v>869</v>
      </c>
      <c r="D51" s="71" t="s">
        <v>634</v>
      </c>
      <c r="E51" s="73" t="s">
        <v>635</v>
      </c>
      <c r="F51" s="71" t="s">
        <v>17</v>
      </c>
      <c r="G51" s="72" t="s">
        <v>18</v>
      </c>
      <c r="H51" s="73" t="s">
        <v>12</v>
      </c>
      <c r="I51" s="74" t="s">
        <v>835</v>
      </c>
      <c r="J51" s="75" t="s">
        <v>802</v>
      </c>
      <c r="K51" s="74" t="s">
        <v>801</v>
      </c>
      <c r="L51" s="76">
        <v>1749690</v>
      </c>
      <c r="M51" s="76">
        <v>1749690</v>
      </c>
      <c r="N51" s="76">
        <v>1129388.42</v>
      </c>
      <c r="O51" s="76">
        <v>848917.18</v>
      </c>
      <c r="P51" s="76">
        <v>280471.24</v>
      </c>
      <c r="Q51" s="76">
        <v>1129388.42</v>
      </c>
      <c r="R51" s="76">
        <v>1126996.3600000001</v>
      </c>
      <c r="S51" s="77">
        <f>Q51/M51</f>
        <v>0.6454791534500397</v>
      </c>
      <c r="T51" s="77">
        <v>0.65</v>
      </c>
      <c r="U51" s="71" t="s">
        <v>784</v>
      </c>
      <c r="V51" s="71" t="s">
        <v>33</v>
      </c>
      <c r="W51" s="71" t="s">
        <v>32</v>
      </c>
      <c r="X51" s="71" t="s">
        <v>33</v>
      </c>
      <c r="Y51" s="71" t="s">
        <v>34</v>
      </c>
      <c r="Z51" s="73" t="s">
        <v>32</v>
      </c>
      <c r="AA51" s="73" t="s">
        <v>678</v>
      </c>
      <c r="AB51" s="73"/>
      <c r="AC51" s="73" t="s">
        <v>918</v>
      </c>
      <c r="AD51" s="73"/>
    </row>
    <row r="52" spans="1:30" ht="36" x14ac:dyDescent="0.25">
      <c r="A52" s="71">
        <v>2</v>
      </c>
      <c r="B52" s="71" t="s">
        <v>1023</v>
      </c>
      <c r="C52" s="72" t="s">
        <v>869</v>
      </c>
      <c r="D52" s="71" t="s">
        <v>1155</v>
      </c>
      <c r="E52" s="73" t="s">
        <v>1123</v>
      </c>
      <c r="F52" s="71" t="s">
        <v>17</v>
      </c>
      <c r="G52" s="72" t="s">
        <v>18</v>
      </c>
      <c r="H52" s="73" t="s">
        <v>12</v>
      </c>
      <c r="I52" s="74" t="s">
        <v>835</v>
      </c>
      <c r="J52" s="75" t="s">
        <v>802</v>
      </c>
      <c r="K52" s="74" t="s">
        <v>801</v>
      </c>
      <c r="L52" s="76">
        <v>0</v>
      </c>
      <c r="M52" s="76">
        <v>273858.56</v>
      </c>
      <c r="N52" s="76">
        <v>273858.56</v>
      </c>
      <c r="O52" s="76">
        <v>0</v>
      </c>
      <c r="P52" s="76">
        <v>273858.56</v>
      </c>
      <c r="Q52" s="76">
        <v>273858.56</v>
      </c>
      <c r="R52" s="76">
        <v>273858.56</v>
      </c>
      <c r="S52" s="77">
        <f>Q52/M52</f>
        <v>1</v>
      </c>
      <c r="T52" s="77">
        <v>0.9</v>
      </c>
      <c r="U52" s="71" t="s">
        <v>784</v>
      </c>
      <c r="V52" s="71" t="s">
        <v>433</v>
      </c>
      <c r="W52" s="71" t="s">
        <v>32</v>
      </c>
      <c r="X52" s="71" t="s">
        <v>678</v>
      </c>
      <c r="Y52" s="71" t="s">
        <v>67</v>
      </c>
      <c r="Z52" s="73" t="s">
        <v>32</v>
      </c>
      <c r="AA52" s="73" t="s">
        <v>678</v>
      </c>
      <c r="AB52" s="73"/>
      <c r="AC52" s="73" t="s">
        <v>1078</v>
      </c>
      <c r="AD52" s="73"/>
    </row>
    <row r="53" spans="1:30" ht="36" x14ac:dyDescent="0.25">
      <c r="A53" s="82">
        <v>2</v>
      </c>
      <c r="B53" s="81"/>
      <c r="C53" s="81"/>
      <c r="D53" s="68"/>
      <c r="E53" s="69" t="s">
        <v>919</v>
      </c>
      <c r="F53" s="81"/>
      <c r="G53" s="81"/>
      <c r="H53" s="81"/>
      <c r="I53" s="81"/>
      <c r="J53" s="81"/>
      <c r="K53" s="81"/>
      <c r="L53" s="79">
        <f t="shared" ref="L53:R53" si="11">+L51+L52</f>
        <v>1749690</v>
      </c>
      <c r="M53" s="79">
        <f t="shared" si="11"/>
        <v>2023548.56</v>
      </c>
      <c r="N53" s="79">
        <f t="shared" si="11"/>
        <v>1403246.98</v>
      </c>
      <c r="O53" s="79">
        <f t="shared" si="11"/>
        <v>848917.18</v>
      </c>
      <c r="P53" s="79">
        <f t="shared" si="11"/>
        <v>554329.80000000005</v>
      </c>
      <c r="Q53" s="79">
        <f t="shared" si="11"/>
        <v>1403246.98</v>
      </c>
      <c r="R53" s="79">
        <f t="shared" si="11"/>
        <v>1400854.9200000002</v>
      </c>
      <c r="S53" s="80">
        <f xml:space="preserve"> Q53/M53</f>
        <v>0.69345851527279379</v>
      </c>
      <c r="T53" s="80">
        <f>(+T51+T52)/A53</f>
        <v>0.77500000000000002</v>
      </c>
      <c r="U53" s="110" t="s">
        <v>791</v>
      </c>
      <c r="V53" s="110"/>
      <c r="W53" s="110"/>
      <c r="X53" s="110"/>
      <c r="Y53" s="110"/>
      <c r="Z53" s="110"/>
      <c r="AA53" s="110"/>
      <c r="AB53" s="110"/>
      <c r="AC53" s="110"/>
      <c r="AD53" s="110"/>
    </row>
    <row r="54" spans="1:30" x14ac:dyDescent="0.25">
      <c r="A54" s="68"/>
      <c r="B54" s="67"/>
      <c r="C54" s="67"/>
      <c r="D54" s="68"/>
      <c r="E54" s="69" t="s">
        <v>920</v>
      </c>
      <c r="F54" s="67"/>
      <c r="G54" s="67"/>
      <c r="H54" s="67"/>
      <c r="I54" s="81"/>
      <c r="J54" s="81"/>
      <c r="K54" s="81"/>
      <c r="L54" s="79"/>
      <c r="M54" s="79"/>
      <c r="N54" s="79"/>
      <c r="O54" s="79"/>
      <c r="P54" s="79"/>
      <c r="Q54" s="79"/>
      <c r="R54" s="79"/>
      <c r="S54" s="80"/>
      <c r="T54" s="80"/>
      <c r="U54" s="116"/>
      <c r="V54" s="117"/>
      <c r="W54" s="117"/>
      <c r="X54" s="117"/>
      <c r="Y54" s="117"/>
      <c r="Z54" s="117"/>
      <c r="AA54" s="117"/>
      <c r="AB54" s="117"/>
      <c r="AC54" s="117"/>
      <c r="AD54" s="118"/>
    </row>
    <row r="55" spans="1:30" ht="36" x14ac:dyDescent="0.25">
      <c r="A55" s="71">
        <v>1</v>
      </c>
      <c r="B55" s="71" t="s">
        <v>921</v>
      </c>
      <c r="C55" s="72" t="s">
        <v>869</v>
      </c>
      <c r="D55" s="71" t="s">
        <v>638</v>
      </c>
      <c r="E55" s="73" t="s">
        <v>639</v>
      </c>
      <c r="F55" s="71" t="s">
        <v>17</v>
      </c>
      <c r="G55" s="72" t="s">
        <v>18</v>
      </c>
      <c r="H55" s="73" t="s">
        <v>12</v>
      </c>
      <c r="I55" s="74" t="s">
        <v>835</v>
      </c>
      <c r="J55" s="75" t="s">
        <v>802</v>
      </c>
      <c r="K55" s="74" t="s">
        <v>874</v>
      </c>
      <c r="L55" s="76">
        <v>470000</v>
      </c>
      <c r="M55" s="76">
        <v>470000</v>
      </c>
      <c r="N55" s="76">
        <v>232000</v>
      </c>
      <c r="O55" s="76">
        <v>232000</v>
      </c>
      <c r="P55" s="76">
        <v>0</v>
      </c>
      <c r="Q55" s="76">
        <v>232000</v>
      </c>
      <c r="R55" s="76">
        <v>232000</v>
      </c>
      <c r="S55" s="77">
        <f>Q55/M55</f>
        <v>0.49361702127659574</v>
      </c>
      <c r="T55" s="77">
        <v>0.49</v>
      </c>
      <c r="U55" s="71" t="s">
        <v>784</v>
      </c>
      <c r="V55" s="71" t="s">
        <v>33</v>
      </c>
      <c r="W55" s="71" t="s">
        <v>32</v>
      </c>
      <c r="X55" s="71" t="s">
        <v>640</v>
      </c>
      <c r="Y55" s="71" t="s">
        <v>205</v>
      </c>
      <c r="Z55" s="73" t="s">
        <v>32</v>
      </c>
      <c r="AA55" s="73" t="s">
        <v>678</v>
      </c>
      <c r="AB55" s="73"/>
      <c r="AC55" s="73" t="s">
        <v>833</v>
      </c>
      <c r="AD55" s="73"/>
    </row>
    <row r="56" spans="1:30" ht="36" x14ac:dyDescent="0.25">
      <c r="A56" s="71">
        <v>2</v>
      </c>
      <c r="B56" s="71" t="s">
        <v>1024</v>
      </c>
      <c r="C56" s="72" t="s">
        <v>869</v>
      </c>
      <c r="D56" s="71" t="s">
        <v>1156</v>
      </c>
      <c r="E56" s="73" t="s">
        <v>637</v>
      </c>
      <c r="F56" s="71" t="s">
        <v>17</v>
      </c>
      <c r="G56" s="72" t="s">
        <v>18</v>
      </c>
      <c r="H56" s="73" t="s">
        <v>12</v>
      </c>
      <c r="I56" s="74" t="s">
        <v>835</v>
      </c>
      <c r="J56" s="75" t="s">
        <v>802</v>
      </c>
      <c r="K56" s="74" t="s">
        <v>801</v>
      </c>
      <c r="L56" s="76">
        <v>0</v>
      </c>
      <c r="M56" s="76">
        <v>211869.74</v>
      </c>
      <c r="N56" s="76">
        <v>208714.4</v>
      </c>
      <c r="O56" s="76">
        <v>0</v>
      </c>
      <c r="P56" s="76">
        <v>208714.4</v>
      </c>
      <c r="Q56" s="76">
        <v>208714.4</v>
      </c>
      <c r="R56" s="76">
        <v>208714.4</v>
      </c>
      <c r="S56" s="77">
        <f>Q56/M56</f>
        <v>0.98510717009422866</v>
      </c>
      <c r="T56" s="77">
        <v>0.99</v>
      </c>
      <c r="U56" s="71" t="s">
        <v>784</v>
      </c>
      <c r="V56" s="71" t="s">
        <v>433</v>
      </c>
      <c r="W56" s="71" t="s">
        <v>32</v>
      </c>
      <c r="X56" s="71" t="s">
        <v>678</v>
      </c>
      <c r="Y56" s="71" t="s">
        <v>67</v>
      </c>
      <c r="Z56" s="73" t="s">
        <v>32</v>
      </c>
      <c r="AA56" s="73" t="s">
        <v>678</v>
      </c>
      <c r="AB56" s="73"/>
      <c r="AC56" s="73" t="s">
        <v>1078</v>
      </c>
      <c r="AD56" s="73"/>
    </row>
    <row r="57" spans="1:30" ht="27" x14ac:dyDescent="0.25">
      <c r="A57" s="82">
        <v>2</v>
      </c>
      <c r="B57" s="81"/>
      <c r="C57" s="81"/>
      <c r="D57" s="68"/>
      <c r="E57" s="69" t="s">
        <v>922</v>
      </c>
      <c r="F57" s="81"/>
      <c r="G57" s="81"/>
      <c r="H57" s="81"/>
      <c r="I57" s="81"/>
      <c r="J57" s="81"/>
      <c r="K57" s="81"/>
      <c r="L57" s="79">
        <f t="shared" ref="L57:R57" si="12">+L55+L56</f>
        <v>470000</v>
      </c>
      <c r="M57" s="79">
        <f t="shared" si="12"/>
        <v>681869.74</v>
      </c>
      <c r="N57" s="79">
        <f t="shared" si="12"/>
        <v>440714.4</v>
      </c>
      <c r="O57" s="79">
        <f t="shared" si="12"/>
        <v>232000</v>
      </c>
      <c r="P57" s="79">
        <f t="shared" si="12"/>
        <v>208714.4</v>
      </c>
      <c r="Q57" s="79">
        <f t="shared" si="12"/>
        <v>440714.4</v>
      </c>
      <c r="R57" s="79">
        <f t="shared" si="12"/>
        <v>440714.4</v>
      </c>
      <c r="S57" s="80">
        <f xml:space="preserve"> Q57/M57</f>
        <v>0.64633224521739308</v>
      </c>
      <c r="T57" s="80">
        <f>(+T55+T56)/A57</f>
        <v>0.74</v>
      </c>
      <c r="U57" s="110" t="s">
        <v>791</v>
      </c>
      <c r="V57" s="110"/>
      <c r="W57" s="110"/>
      <c r="X57" s="110"/>
      <c r="Y57" s="110"/>
      <c r="Z57" s="110"/>
      <c r="AA57" s="110"/>
      <c r="AB57" s="110"/>
      <c r="AC57" s="110"/>
      <c r="AD57" s="110"/>
    </row>
    <row r="58" spans="1:30" x14ac:dyDescent="0.25">
      <c r="A58" s="68"/>
      <c r="B58" s="67"/>
      <c r="C58" s="67"/>
      <c r="D58" s="68"/>
      <c r="E58" s="69" t="s">
        <v>901</v>
      </c>
      <c r="F58" s="67"/>
      <c r="G58" s="67"/>
      <c r="H58" s="67"/>
      <c r="I58" s="81"/>
      <c r="J58" s="81"/>
      <c r="K58" s="81"/>
      <c r="L58" s="79"/>
      <c r="M58" s="79"/>
      <c r="N58" s="79"/>
      <c r="O58" s="79"/>
      <c r="P58" s="79"/>
      <c r="Q58" s="79"/>
      <c r="R58" s="79"/>
      <c r="S58" s="80"/>
      <c r="T58" s="80"/>
      <c r="U58" s="116"/>
      <c r="V58" s="117"/>
      <c r="W58" s="117"/>
      <c r="X58" s="117"/>
      <c r="Y58" s="117"/>
      <c r="Z58" s="117"/>
      <c r="AA58" s="117"/>
      <c r="AB58" s="117"/>
      <c r="AC58" s="117"/>
      <c r="AD58" s="118"/>
    </row>
    <row r="59" spans="1:30" ht="36" x14ac:dyDescent="0.25">
      <c r="A59" s="71">
        <v>1</v>
      </c>
      <c r="B59" s="71" t="s">
        <v>1025</v>
      </c>
      <c r="C59" s="72" t="s">
        <v>869</v>
      </c>
      <c r="D59" s="71" t="s">
        <v>1157</v>
      </c>
      <c r="E59" s="73" t="s">
        <v>642</v>
      </c>
      <c r="F59" s="71" t="s">
        <v>17</v>
      </c>
      <c r="G59" s="72" t="s">
        <v>18</v>
      </c>
      <c r="H59" s="73" t="s">
        <v>12</v>
      </c>
      <c r="I59" s="74" t="s">
        <v>835</v>
      </c>
      <c r="J59" s="75" t="s">
        <v>802</v>
      </c>
      <c r="K59" s="74" t="s">
        <v>1158</v>
      </c>
      <c r="L59" s="76">
        <v>0</v>
      </c>
      <c r="M59" s="76">
        <v>12895.59</v>
      </c>
      <c r="N59" s="76">
        <v>12357.62</v>
      </c>
      <c r="O59" s="76">
        <v>0</v>
      </c>
      <c r="P59" s="76">
        <v>12357.62</v>
      </c>
      <c r="Q59" s="76">
        <v>12357.62</v>
      </c>
      <c r="R59" s="76">
        <v>12357.62</v>
      </c>
      <c r="S59" s="77">
        <f>Q59/M59</f>
        <v>0.95828263770792965</v>
      </c>
      <c r="T59" s="77">
        <v>0.96</v>
      </c>
      <c r="U59" s="71" t="s">
        <v>784</v>
      </c>
      <c r="V59" s="71" t="s">
        <v>433</v>
      </c>
      <c r="W59" s="71" t="s">
        <v>32</v>
      </c>
      <c r="X59" s="71" t="s">
        <v>678</v>
      </c>
      <c r="Y59" s="71" t="s">
        <v>67</v>
      </c>
      <c r="Z59" s="73" t="s">
        <v>32</v>
      </c>
      <c r="AA59" s="73" t="s">
        <v>678</v>
      </c>
      <c r="AB59" s="73"/>
      <c r="AC59" s="73" t="s">
        <v>1078</v>
      </c>
      <c r="AD59" s="73"/>
    </row>
    <row r="60" spans="1:30" ht="36" x14ac:dyDescent="0.25">
      <c r="A60" s="71">
        <v>2</v>
      </c>
      <c r="B60" s="71" t="s">
        <v>902</v>
      </c>
      <c r="C60" s="72" t="s">
        <v>869</v>
      </c>
      <c r="D60" s="71" t="s">
        <v>1159</v>
      </c>
      <c r="E60" s="73" t="s">
        <v>644</v>
      </c>
      <c r="F60" s="71" t="s">
        <v>17</v>
      </c>
      <c r="G60" s="72" t="s">
        <v>18</v>
      </c>
      <c r="H60" s="73" t="s">
        <v>12</v>
      </c>
      <c r="I60" s="74" t="s">
        <v>835</v>
      </c>
      <c r="J60" s="75" t="s">
        <v>802</v>
      </c>
      <c r="K60" s="74" t="s">
        <v>801</v>
      </c>
      <c r="L60" s="76">
        <v>0</v>
      </c>
      <c r="M60" s="76">
        <v>216243.43</v>
      </c>
      <c r="N60" s="76">
        <v>204807.77</v>
      </c>
      <c r="O60" s="76">
        <v>0</v>
      </c>
      <c r="P60" s="76">
        <v>204807.77</v>
      </c>
      <c r="Q60" s="76">
        <v>204807.77</v>
      </c>
      <c r="R60" s="76">
        <v>204807.77</v>
      </c>
      <c r="S60" s="77">
        <f>Q60/M60</f>
        <v>0.94711672858685236</v>
      </c>
      <c r="T60" s="77">
        <v>0.95</v>
      </c>
      <c r="U60" s="71" t="s">
        <v>784</v>
      </c>
      <c r="V60" s="71" t="s">
        <v>433</v>
      </c>
      <c r="W60" s="71" t="s">
        <v>32</v>
      </c>
      <c r="X60" s="71" t="s">
        <v>678</v>
      </c>
      <c r="Y60" s="71" t="s">
        <v>67</v>
      </c>
      <c r="Z60" s="73" t="s">
        <v>32</v>
      </c>
      <c r="AA60" s="73" t="s">
        <v>678</v>
      </c>
      <c r="AB60" s="73"/>
      <c r="AC60" s="73" t="s">
        <v>1078</v>
      </c>
      <c r="AD60" s="73"/>
    </row>
    <row r="61" spans="1:30" ht="27" x14ac:dyDescent="0.25">
      <c r="A61" s="82">
        <v>2</v>
      </c>
      <c r="B61" s="81"/>
      <c r="C61" s="81"/>
      <c r="D61" s="68"/>
      <c r="E61" s="69" t="s">
        <v>904</v>
      </c>
      <c r="F61" s="81"/>
      <c r="G61" s="81"/>
      <c r="H61" s="81"/>
      <c r="I61" s="81"/>
      <c r="J61" s="81"/>
      <c r="K61" s="81"/>
      <c r="L61" s="79">
        <f t="shared" ref="L61:R61" si="13">+L59+L60</f>
        <v>0</v>
      </c>
      <c r="M61" s="79">
        <f t="shared" si="13"/>
        <v>229139.02</v>
      </c>
      <c r="N61" s="79">
        <f t="shared" si="13"/>
        <v>217165.38999999998</v>
      </c>
      <c r="O61" s="79">
        <f t="shared" si="13"/>
        <v>0</v>
      </c>
      <c r="P61" s="79">
        <f t="shared" si="13"/>
        <v>217165.38999999998</v>
      </c>
      <c r="Q61" s="79">
        <f t="shared" si="13"/>
        <v>217165.38999999998</v>
      </c>
      <c r="R61" s="79">
        <f t="shared" si="13"/>
        <v>217165.38999999998</v>
      </c>
      <c r="S61" s="80">
        <f xml:space="preserve"> Q61/M61</f>
        <v>0.94774512869959904</v>
      </c>
      <c r="T61" s="80">
        <f>(+T59+T60)/A61</f>
        <v>0.95499999999999996</v>
      </c>
      <c r="U61" s="110" t="s">
        <v>791</v>
      </c>
      <c r="V61" s="110"/>
      <c r="W61" s="110"/>
      <c r="X61" s="110"/>
      <c r="Y61" s="110"/>
      <c r="Z61" s="110"/>
      <c r="AA61" s="110"/>
      <c r="AB61" s="110"/>
      <c r="AC61" s="110"/>
      <c r="AD61" s="110"/>
    </row>
    <row r="62" spans="1:30" x14ac:dyDescent="0.25">
      <c r="A62" s="68"/>
      <c r="B62" s="67"/>
      <c r="C62" s="67"/>
      <c r="D62" s="68"/>
      <c r="E62" s="69" t="s">
        <v>905</v>
      </c>
      <c r="F62" s="67"/>
      <c r="G62" s="67"/>
      <c r="H62" s="67"/>
      <c r="I62" s="81"/>
      <c r="J62" s="81"/>
      <c r="K62" s="81"/>
      <c r="L62" s="79"/>
      <c r="M62" s="79"/>
      <c r="N62" s="79"/>
      <c r="O62" s="79"/>
      <c r="P62" s="79"/>
      <c r="Q62" s="79"/>
      <c r="R62" s="79"/>
      <c r="S62" s="80"/>
      <c r="T62" s="80"/>
      <c r="U62" s="116"/>
      <c r="V62" s="117"/>
      <c r="W62" s="117"/>
      <c r="X62" s="117"/>
      <c r="Y62" s="117"/>
      <c r="Z62" s="117"/>
      <c r="AA62" s="117"/>
      <c r="AB62" s="117"/>
      <c r="AC62" s="117"/>
      <c r="AD62" s="118"/>
    </row>
    <row r="63" spans="1:30" ht="36" x14ac:dyDescent="0.25">
      <c r="A63" s="71">
        <v>1</v>
      </c>
      <c r="B63" s="71" t="s">
        <v>906</v>
      </c>
      <c r="C63" s="72" t="s">
        <v>869</v>
      </c>
      <c r="D63" s="71" t="s">
        <v>1160</v>
      </c>
      <c r="E63" s="73" t="s">
        <v>650</v>
      </c>
      <c r="F63" s="71" t="s">
        <v>17</v>
      </c>
      <c r="G63" s="72" t="s">
        <v>18</v>
      </c>
      <c r="H63" s="73" t="s">
        <v>12</v>
      </c>
      <c r="I63" s="74" t="s">
        <v>835</v>
      </c>
      <c r="J63" s="75" t="s">
        <v>802</v>
      </c>
      <c r="K63" s="74" t="s">
        <v>801</v>
      </c>
      <c r="L63" s="76">
        <v>0</v>
      </c>
      <c r="M63" s="76">
        <v>539430.86</v>
      </c>
      <c r="N63" s="76">
        <v>533319.26</v>
      </c>
      <c r="O63" s="76">
        <v>0</v>
      </c>
      <c r="P63" s="76">
        <v>533319.26</v>
      </c>
      <c r="Q63" s="76">
        <v>533319.26</v>
      </c>
      <c r="R63" s="76">
        <v>533319.26</v>
      </c>
      <c r="S63" s="77">
        <f>Q63/M63</f>
        <v>0.98867028111814004</v>
      </c>
      <c r="T63" s="77">
        <v>0.99</v>
      </c>
      <c r="U63" s="71" t="s">
        <v>784</v>
      </c>
      <c r="V63" s="71" t="s">
        <v>433</v>
      </c>
      <c r="W63" s="71" t="s">
        <v>32</v>
      </c>
      <c r="X63" s="71" t="s">
        <v>678</v>
      </c>
      <c r="Y63" s="71" t="s">
        <v>67</v>
      </c>
      <c r="Z63" s="73" t="s">
        <v>32</v>
      </c>
      <c r="AA63" s="73" t="s">
        <v>678</v>
      </c>
      <c r="AB63" s="73"/>
      <c r="AC63" s="73" t="s">
        <v>1078</v>
      </c>
      <c r="AD63" s="73"/>
    </row>
    <row r="64" spans="1:30" ht="27" x14ac:dyDescent="0.25">
      <c r="A64" s="68">
        <v>1</v>
      </c>
      <c r="B64" s="67"/>
      <c r="C64" s="78"/>
      <c r="D64" s="68"/>
      <c r="E64" s="69" t="s">
        <v>907</v>
      </c>
      <c r="F64" s="67"/>
      <c r="G64" s="67"/>
      <c r="H64" s="67"/>
      <c r="I64" s="67"/>
      <c r="J64" s="67"/>
      <c r="K64" s="67"/>
      <c r="L64" s="79">
        <f t="shared" ref="L64:R64" si="14">+L63</f>
        <v>0</v>
      </c>
      <c r="M64" s="79">
        <f t="shared" si="14"/>
        <v>539430.86</v>
      </c>
      <c r="N64" s="79">
        <f t="shared" si="14"/>
        <v>533319.26</v>
      </c>
      <c r="O64" s="79">
        <f t="shared" si="14"/>
        <v>0</v>
      </c>
      <c r="P64" s="79">
        <f t="shared" si="14"/>
        <v>533319.26</v>
      </c>
      <c r="Q64" s="79">
        <f t="shared" si="14"/>
        <v>533319.26</v>
      </c>
      <c r="R64" s="79">
        <f t="shared" si="14"/>
        <v>533319.26</v>
      </c>
      <c r="S64" s="80">
        <f>Q64/M64</f>
        <v>0.98867028111814004</v>
      </c>
      <c r="T64" s="80">
        <f>(+T63)/A64</f>
        <v>0.99</v>
      </c>
      <c r="U64" s="116" t="s">
        <v>791</v>
      </c>
      <c r="V64" s="117"/>
      <c r="W64" s="117"/>
      <c r="X64" s="117"/>
      <c r="Y64" s="117"/>
      <c r="Z64" s="117"/>
      <c r="AA64" s="117"/>
      <c r="AB64" s="117"/>
      <c r="AC64" s="117"/>
      <c r="AD64" s="118"/>
    </row>
    <row r="65" spans="1:30" ht="18" x14ac:dyDescent="0.25">
      <c r="A65" s="68">
        <f>+A12+A16+A19+A23+A26+A29+A35+A38+A46+A49+A53+A57+A61+A64</f>
        <v>27</v>
      </c>
      <c r="B65" s="67"/>
      <c r="C65" s="67"/>
      <c r="D65" s="68"/>
      <c r="E65" s="69" t="s">
        <v>792</v>
      </c>
      <c r="F65" s="67"/>
      <c r="G65" s="67"/>
      <c r="H65" s="67"/>
      <c r="I65" s="67"/>
      <c r="J65" s="81"/>
      <c r="K65" s="81"/>
      <c r="L65" s="79">
        <f t="shared" ref="L65:R65" si="15">+L12+L16+L19+L23+L26+L29+L35+L38+L46+L49+L53+L57+L61+L64</f>
        <v>2519690</v>
      </c>
      <c r="M65" s="79">
        <f t="shared" si="15"/>
        <v>7096065.3500000006</v>
      </c>
      <c r="N65" s="79">
        <f t="shared" si="15"/>
        <v>5496976.7999999998</v>
      </c>
      <c r="O65" s="79">
        <f t="shared" si="15"/>
        <v>1084049.1800000002</v>
      </c>
      <c r="P65" s="79">
        <f t="shared" si="15"/>
        <v>4412927.62</v>
      </c>
      <c r="Q65" s="79">
        <f t="shared" si="15"/>
        <v>5496976.7999999998</v>
      </c>
      <c r="R65" s="79">
        <f t="shared" si="15"/>
        <v>5393174.2400000002</v>
      </c>
      <c r="S65" s="122"/>
      <c r="T65" s="123"/>
      <c r="U65" s="117"/>
      <c r="V65" s="117"/>
      <c r="W65" s="117"/>
      <c r="X65" s="117"/>
      <c r="Y65" s="117"/>
      <c r="Z65" s="117"/>
      <c r="AA65" s="117"/>
      <c r="AB65" s="117"/>
      <c r="AC65" s="117"/>
      <c r="AD65" s="118"/>
    </row>
  </sheetData>
  <mergeCells count="49">
    <mergeCell ref="U64:AD64"/>
    <mergeCell ref="S65:AD65"/>
    <mergeCell ref="U54:AD54"/>
    <mergeCell ref="U57:AD57"/>
    <mergeCell ref="U58:AD58"/>
    <mergeCell ref="U61:AD61"/>
    <mergeCell ref="U62:AD62"/>
    <mergeCell ref="U46:AD46"/>
    <mergeCell ref="U47:AD47"/>
    <mergeCell ref="U49:AD49"/>
    <mergeCell ref="U50:AD50"/>
    <mergeCell ref="U53:AD53"/>
    <mergeCell ref="U30:AD30"/>
    <mergeCell ref="U35:AD35"/>
    <mergeCell ref="U36:AD36"/>
    <mergeCell ref="U38:AD38"/>
    <mergeCell ref="U39:AD39"/>
    <mergeCell ref="U23:AD23"/>
    <mergeCell ref="U24:AD24"/>
    <mergeCell ref="U26:AD26"/>
    <mergeCell ref="U27:AD27"/>
    <mergeCell ref="U29:AD29"/>
    <mergeCell ref="U13:AD13"/>
    <mergeCell ref="U16:AD16"/>
    <mergeCell ref="U19:AD19"/>
    <mergeCell ref="U17:AD17"/>
    <mergeCell ref="U20:AD20"/>
    <mergeCell ref="U12:AD12"/>
    <mergeCell ref="M8:M9"/>
    <mergeCell ref="N8:N9"/>
    <mergeCell ref="O8:Q8"/>
    <mergeCell ref="S8:T8"/>
    <mergeCell ref="R8:R9"/>
    <mergeCell ref="U8:U9"/>
    <mergeCell ref="AC8:AC9"/>
    <mergeCell ref="AD8:AD9"/>
    <mergeCell ref="U10:AD10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50" orientation="landscape" r:id="rId1"/>
  <headerFooter>
    <oddHeader>&amp;RANEXO 4.14 PAG. &amp;P DE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F0"/>
  </sheetPr>
  <dimension ref="A2:AD17"/>
  <sheetViews>
    <sheetView view="pageBreakPreview" zoomScale="60" zoomScaleNormal="100" workbookViewId="0">
      <selection activeCell="G16" sqref="G16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7.28515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890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901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71">
        <v>1</v>
      </c>
      <c r="B11" s="71" t="s">
        <v>902</v>
      </c>
      <c r="C11" s="72" t="s">
        <v>901</v>
      </c>
      <c r="D11" s="71" t="s">
        <v>647</v>
      </c>
      <c r="E11" s="73" t="s">
        <v>648</v>
      </c>
      <c r="F11" s="71" t="s">
        <v>17</v>
      </c>
      <c r="G11" s="72" t="s">
        <v>18</v>
      </c>
      <c r="H11" s="73" t="s">
        <v>12</v>
      </c>
      <c r="I11" s="74" t="s">
        <v>795</v>
      </c>
      <c r="J11" s="75" t="s">
        <v>802</v>
      </c>
      <c r="K11" s="74" t="s">
        <v>903</v>
      </c>
      <c r="L11" s="76">
        <v>300000</v>
      </c>
      <c r="M11" s="76">
        <v>300000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0</v>
      </c>
      <c r="U11" s="71" t="s">
        <v>784</v>
      </c>
      <c r="V11" s="71" t="s">
        <v>327</v>
      </c>
      <c r="W11" s="71" t="s">
        <v>32</v>
      </c>
      <c r="X11" s="71" t="s">
        <v>678</v>
      </c>
      <c r="Y11" s="71" t="s">
        <v>34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904</v>
      </c>
      <c r="F12" s="81"/>
      <c r="G12" s="81"/>
      <c r="H12" s="81"/>
      <c r="I12" s="81"/>
      <c r="J12" s="81"/>
      <c r="K12" s="81"/>
      <c r="L12" s="79">
        <f t="shared" ref="L12:R12" si="0">+L11</f>
        <v>300000</v>
      </c>
      <c r="M12" s="79">
        <f t="shared" si="0"/>
        <v>300000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>
        <f xml:space="preserve"> Q12/M12</f>
        <v>0</v>
      </c>
      <c r="T12" s="80">
        <f>(+T11)/A12</f>
        <v>0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905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36" x14ac:dyDescent="0.25">
      <c r="A14" s="71">
        <v>1</v>
      </c>
      <c r="B14" s="71" t="s">
        <v>906</v>
      </c>
      <c r="C14" s="72" t="s">
        <v>901</v>
      </c>
      <c r="D14" s="71" t="s">
        <v>653</v>
      </c>
      <c r="E14" s="73" t="s">
        <v>654</v>
      </c>
      <c r="F14" s="71" t="s">
        <v>17</v>
      </c>
      <c r="G14" s="72" t="s">
        <v>18</v>
      </c>
      <c r="H14" s="73" t="s">
        <v>12</v>
      </c>
      <c r="I14" s="74" t="s">
        <v>795</v>
      </c>
      <c r="J14" s="75" t="s">
        <v>802</v>
      </c>
      <c r="K14" s="74" t="s">
        <v>874</v>
      </c>
      <c r="L14" s="76">
        <v>0</v>
      </c>
      <c r="M14" s="76">
        <v>21896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7">
        <f>Q14/M14</f>
        <v>0</v>
      </c>
      <c r="T14" s="77">
        <v>0</v>
      </c>
      <c r="U14" s="71" t="s">
        <v>784</v>
      </c>
      <c r="V14" s="71" t="s">
        <v>33</v>
      </c>
      <c r="W14" s="71" t="s">
        <v>32</v>
      </c>
      <c r="X14" s="71" t="s">
        <v>678</v>
      </c>
      <c r="Y14" s="71" t="s">
        <v>34</v>
      </c>
      <c r="Z14" s="73" t="s">
        <v>32</v>
      </c>
      <c r="AA14" s="73" t="s">
        <v>678</v>
      </c>
      <c r="AB14" s="73"/>
      <c r="AC14" s="73" t="s">
        <v>803</v>
      </c>
      <c r="AD14" s="73"/>
    </row>
    <row r="15" spans="1:30" ht="36" x14ac:dyDescent="0.25">
      <c r="A15" s="71">
        <v>2</v>
      </c>
      <c r="B15" s="71" t="s">
        <v>906</v>
      </c>
      <c r="C15" s="72" t="s">
        <v>901</v>
      </c>
      <c r="D15" s="71" t="s">
        <v>655</v>
      </c>
      <c r="E15" s="73" t="s">
        <v>656</v>
      </c>
      <c r="F15" s="71" t="s">
        <v>17</v>
      </c>
      <c r="G15" s="72" t="s">
        <v>18</v>
      </c>
      <c r="H15" s="73" t="s">
        <v>12</v>
      </c>
      <c r="I15" s="74" t="s">
        <v>795</v>
      </c>
      <c r="J15" s="75" t="s">
        <v>802</v>
      </c>
      <c r="K15" s="74" t="s">
        <v>874</v>
      </c>
      <c r="L15" s="76">
        <v>0</v>
      </c>
      <c r="M15" s="76">
        <v>5500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7">
        <f>Q15/M15</f>
        <v>0</v>
      </c>
      <c r="T15" s="77">
        <v>0</v>
      </c>
      <c r="U15" s="71" t="s">
        <v>784</v>
      </c>
      <c r="V15" s="71" t="s">
        <v>33</v>
      </c>
      <c r="W15" s="71" t="s">
        <v>32</v>
      </c>
      <c r="X15" s="71" t="s">
        <v>678</v>
      </c>
      <c r="Y15" s="71" t="s">
        <v>34</v>
      </c>
      <c r="Z15" s="73" t="s">
        <v>32</v>
      </c>
      <c r="AA15" s="73" t="s">
        <v>678</v>
      </c>
      <c r="AB15" s="73"/>
      <c r="AC15" s="73" t="s">
        <v>803</v>
      </c>
      <c r="AD15" s="73"/>
    </row>
    <row r="16" spans="1:30" ht="27" x14ac:dyDescent="0.25">
      <c r="A16" s="68">
        <v>2</v>
      </c>
      <c r="B16" s="67"/>
      <c r="C16" s="78"/>
      <c r="D16" s="68"/>
      <c r="E16" s="69" t="s">
        <v>907</v>
      </c>
      <c r="F16" s="67"/>
      <c r="G16" s="67"/>
      <c r="H16" s="67"/>
      <c r="I16" s="67"/>
      <c r="J16" s="67"/>
      <c r="K16" s="67"/>
      <c r="L16" s="79">
        <f t="shared" ref="L16:R16" si="1">+L14+L15</f>
        <v>0</v>
      </c>
      <c r="M16" s="79">
        <f t="shared" si="1"/>
        <v>27396</v>
      </c>
      <c r="N16" s="79">
        <f t="shared" si="1"/>
        <v>0</v>
      </c>
      <c r="O16" s="79">
        <f t="shared" si="1"/>
        <v>0</v>
      </c>
      <c r="P16" s="79">
        <f t="shared" si="1"/>
        <v>0</v>
      </c>
      <c r="Q16" s="79">
        <f t="shared" si="1"/>
        <v>0</v>
      </c>
      <c r="R16" s="79">
        <f t="shared" si="1"/>
        <v>0</v>
      </c>
      <c r="S16" s="80">
        <f>Q16/M16</f>
        <v>0</v>
      </c>
      <c r="T16" s="80">
        <f>(+T14+T15)/A16</f>
        <v>0</v>
      </c>
      <c r="U16" s="116" t="s">
        <v>791</v>
      </c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18" x14ac:dyDescent="0.25">
      <c r="A17" s="68">
        <f>+A12+A16</f>
        <v>3</v>
      </c>
      <c r="B17" s="67"/>
      <c r="C17" s="67"/>
      <c r="D17" s="68"/>
      <c r="E17" s="69" t="s">
        <v>792</v>
      </c>
      <c r="F17" s="67"/>
      <c r="G17" s="67"/>
      <c r="H17" s="67"/>
      <c r="I17" s="67"/>
      <c r="J17" s="81"/>
      <c r="K17" s="81"/>
      <c r="L17" s="79">
        <f t="shared" ref="L17:R17" si="2">+L12+L16</f>
        <v>300000</v>
      </c>
      <c r="M17" s="79">
        <f t="shared" si="2"/>
        <v>327396</v>
      </c>
      <c r="N17" s="79">
        <f t="shared" si="2"/>
        <v>0</v>
      </c>
      <c r="O17" s="79">
        <f t="shared" si="2"/>
        <v>0</v>
      </c>
      <c r="P17" s="79">
        <f t="shared" si="2"/>
        <v>0</v>
      </c>
      <c r="Q17" s="79">
        <f t="shared" si="2"/>
        <v>0</v>
      </c>
      <c r="R17" s="79">
        <f t="shared" si="2"/>
        <v>0</v>
      </c>
      <c r="S17" s="122"/>
      <c r="T17" s="123"/>
      <c r="U17" s="117"/>
      <c r="V17" s="117"/>
      <c r="W17" s="117"/>
      <c r="X17" s="117"/>
      <c r="Y17" s="117"/>
      <c r="Z17" s="117"/>
      <c r="AA17" s="117"/>
      <c r="AB17" s="117"/>
      <c r="AC17" s="117"/>
      <c r="AD17" s="118"/>
    </row>
  </sheetData>
  <mergeCells count="25">
    <mergeCell ref="U16:AD16"/>
    <mergeCell ref="S17:AD17"/>
    <mergeCell ref="M8:M9"/>
    <mergeCell ref="N8:N9"/>
    <mergeCell ref="O8:Q8"/>
    <mergeCell ref="S8:T8"/>
    <mergeCell ref="R8:R9"/>
    <mergeCell ref="U8:U9"/>
    <mergeCell ref="AC8:AC9"/>
    <mergeCell ref="AD8:AD9"/>
    <mergeCell ref="U10:AD10"/>
    <mergeCell ref="U12:AD12"/>
    <mergeCell ref="U13:AD13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4.15 PAG. &amp;P DE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</sheetPr>
  <dimension ref="A2:AD22"/>
  <sheetViews>
    <sheetView view="pageBreakPreview" zoomScale="70" zoomScaleNormal="100" zoomScaleSheetLayoutView="70" workbookViewId="0">
      <selection activeCell="G15" sqref="G15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6" width="7.42578125" customWidth="1"/>
    <col min="27" max="27" width="6.5703125" customWidth="1"/>
    <col min="28" max="28" width="7.42578125" customWidth="1"/>
    <col min="29" max="29" width="0" hidden="1" customWidth="1"/>
    <col min="30" max="30" width="7.28515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890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891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869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71">
        <v>1</v>
      </c>
      <c r="B11" s="71" t="s">
        <v>870</v>
      </c>
      <c r="C11" s="72" t="s">
        <v>869</v>
      </c>
      <c r="D11" s="71" t="s">
        <v>53</v>
      </c>
      <c r="E11" s="73" t="s">
        <v>54</v>
      </c>
      <c r="F11" s="71" t="s">
        <v>17</v>
      </c>
      <c r="G11" s="72" t="s">
        <v>18</v>
      </c>
      <c r="H11" s="73" t="s">
        <v>12</v>
      </c>
      <c r="I11" s="74" t="s">
        <v>892</v>
      </c>
      <c r="J11" s="75" t="s">
        <v>802</v>
      </c>
      <c r="K11" s="74" t="s">
        <v>801</v>
      </c>
      <c r="L11" s="76">
        <v>2750000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 t="e">
        <f>Q11/M11</f>
        <v>#DIV/0!</v>
      </c>
      <c r="T11" s="77">
        <v>0</v>
      </c>
      <c r="U11" s="71" t="s">
        <v>784</v>
      </c>
      <c r="V11" s="71" t="s">
        <v>33</v>
      </c>
      <c r="W11" s="71" t="s">
        <v>32</v>
      </c>
      <c r="X11" s="71" t="s">
        <v>678</v>
      </c>
      <c r="Y11" s="71" t="s">
        <v>34</v>
      </c>
      <c r="Z11" s="73" t="s">
        <v>32</v>
      </c>
      <c r="AA11" s="73" t="s">
        <v>678</v>
      </c>
      <c r="AB11" s="73" t="s">
        <v>74</v>
      </c>
      <c r="AC11" s="73" t="s">
        <v>833</v>
      </c>
      <c r="AD11" s="73"/>
    </row>
    <row r="12" spans="1:30" ht="36" x14ac:dyDescent="0.25">
      <c r="A12" s="82">
        <v>1</v>
      </c>
      <c r="B12" s="81"/>
      <c r="C12" s="81"/>
      <c r="D12" s="68"/>
      <c r="E12" s="69" t="s">
        <v>871</v>
      </c>
      <c r="F12" s="81"/>
      <c r="G12" s="81"/>
      <c r="H12" s="81"/>
      <c r="I12" s="81"/>
      <c r="J12" s="81"/>
      <c r="K12" s="81"/>
      <c r="L12" s="79">
        <f t="shared" ref="L12:R12" si="0">+L11</f>
        <v>2750000</v>
      </c>
      <c r="M12" s="79">
        <f t="shared" si="0"/>
        <v>0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 t="e">
        <f xml:space="preserve"> Q12/M12</f>
        <v>#DIV/0!</v>
      </c>
      <c r="T12" s="80">
        <f>(+T11)/A12</f>
        <v>0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893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36" x14ac:dyDescent="0.25">
      <c r="A14" s="71">
        <v>1</v>
      </c>
      <c r="B14" s="71" t="s">
        <v>894</v>
      </c>
      <c r="C14" s="72" t="s">
        <v>869</v>
      </c>
      <c r="D14" s="71" t="s">
        <v>328</v>
      </c>
      <c r="E14" s="73" t="s">
        <v>232</v>
      </c>
      <c r="F14" s="71" t="s">
        <v>17</v>
      </c>
      <c r="G14" s="72" t="s">
        <v>18</v>
      </c>
      <c r="H14" s="73" t="s">
        <v>12</v>
      </c>
      <c r="I14" s="74" t="s">
        <v>892</v>
      </c>
      <c r="J14" s="75" t="s">
        <v>802</v>
      </c>
      <c r="K14" s="74" t="s">
        <v>895</v>
      </c>
      <c r="L14" s="76">
        <v>38100</v>
      </c>
      <c r="M14" s="76">
        <v>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7" t="e">
        <f>Q14/M14</f>
        <v>#DIV/0!</v>
      </c>
      <c r="T14" s="77">
        <v>0</v>
      </c>
      <c r="U14" s="71" t="s">
        <v>784</v>
      </c>
      <c r="V14" s="71" t="s">
        <v>33</v>
      </c>
      <c r="W14" s="71" t="s">
        <v>32</v>
      </c>
      <c r="X14" s="71" t="s">
        <v>678</v>
      </c>
      <c r="Y14" s="71" t="s">
        <v>205</v>
      </c>
      <c r="Z14" s="73" t="s">
        <v>32</v>
      </c>
      <c r="AA14" s="73" t="s">
        <v>678</v>
      </c>
      <c r="AB14" s="73" t="s">
        <v>40</v>
      </c>
      <c r="AC14" s="73" t="s">
        <v>833</v>
      </c>
      <c r="AD14" s="73"/>
    </row>
    <row r="15" spans="1:30" ht="36" x14ac:dyDescent="0.25">
      <c r="A15" s="71">
        <v>2</v>
      </c>
      <c r="B15" s="71" t="s">
        <v>894</v>
      </c>
      <c r="C15" s="72" t="s">
        <v>869</v>
      </c>
      <c r="D15" s="71" t="s">
        <v>329</v>
      </c>
      <c r="E15" s="73" t="s">
        <v>330</v>
      </c>
      <c r="F15" s="71" t="s">
        <v>17</v>
      </c>
      <c r="G15" s="72" t="s">
        <v>18</v>
      </c>
      <c r="H15" s="73" t="s">
        <v>12</v>
      </c>
      <c r="I15" s="74" t="s">
        <v>892</v>
      </c>
      <c r="J15" s="75" t="s">
        <v>802</v>
      </c>
      <c r="K15" s="74" t="s">
        <v>896</v>
      </c>
      <c r="L15" s="76">
        <v>20000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7" t="e">
        <f>Q15/M15</f>
        <v>#DIV/0!</v>
      </c>
      <c r="T15" s="77">
        <v>0</v>
      </c>
      <c r="U15" s="71" t="s">
        <v>784</v>
      </c>
      <c r="V15" s="71" t="s">
        <v>33</v>
      </c>
      <c r="W15" s="71" t="s">
        <v>32</v>
      </c>
      <c r="X15" s="71" t="s">
        <v>678</v>
      </c>
      <c r="Y15" s="71" t="s">
        <v>205</v>
      </c>
      <c r="Z15" s="73" t="s">
        <v>32</v>
      </c>
      <c r="AA15" s="73" t="s">
        <v>678</v>
      </c>
      <c r="AB15" s="73" t="s">
        <v>40</v>
      </c>
      <c r="AC15" s="73" t="s">
        <v>833</v>
      </c>
      <c r="AD15" s="73"/>
    </row>
    <row r="16" spans="1:30" ht="36" x14ac:dyDescent="0.25">
      <c r="A16" s="71">
        <v>3</v>
      </c>
      <c r="B16" s="71" t="s">
        <v>894</v>
      </c>
      <c r="C16" s="72" t="s">
        <v>869</v>
      </c>
      <c r="D16" s="71" t="s">
        <v>331</v>
      </c>
      <c r="E16" s="73" t="s">
        <v>332</v>
      </c>
      <c r="F16" s="71" t="s">
        <v>17</v>
      </c>
      <c r="G16" s="72" t="s">
        <v>18</v>
      </c>
      <c r="H16" s="73" t="s">
        <v>12</v>
      </c>
      <c r="I16" s="74" t="s">
        <v>892</v>
      </c>
      <c r="J16" s="75" t="s">
        <v>802</v>
      </c>
      <c r="K16" s="74" t="s">
        <v>896</v>
      </c>
      <c r="L16" s="76">
        <v>22000</v>
      </c>
      <c r="M16" s="76">
        <v>0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7" t="e">
        <f>Q16/M16</f>
        <v>#DIV/0!</v>
      </c>
      <c r="T16" s="77">
        <v>0</v>
      </c>
      <c r="U16" s="71" t="s">
        <v>784</v>
      </c>
      <c r="V16" s="71" t="s">
        <v>33</v>
      </c>
      <c r="W16" s="71" t="s">
        <v>32</v>
      </c>
      <c r="X16" s="71" t="s">
        <v>678</v>
      </c>
      <c r="Y16" s="71" t="s">
        <v>205</v>
      </c>
      <c r="Z16" s="73" t="s">
        <v>32</v>
      </c>
      <c r="AA16" s="73" t="s">
        <v>678</v>
      </c>
      <c r="AB16" s="73" t="s">
        <v>40</v>
      </c>
      <c r="AC16" s="73" t="s">
        <v>833</v>
      </c>
      <c r="AD16" s="73"/>
    </row>
    <row r="17" spans="1:30" ht="27" x14ac:dyDescent="0.25">
      <c r="A17" s="82">
        <v>3</v>
      </c>
      <c r="B17" s="81"/>
      <c r="C17" s="81"/>
      <c r="D17" s="68"/>
      <c r="E17" s="69" t="s">
        <v>897</v>
      </c>
      <c r="F17" s="81"/>
      <c r="G17" s="81"/>
      <c r="H17" s="81"/>
      <c r="I17" s="81"/>
      <c r="J17" s="81"/>
      <c r="K17" s="81"/>
      <c r="L17" s="79">
        <f t="shared" ref="L17:R17" si="1">+L14+L15+L16</f>
        <v>80100</v>
      </c>
      <c r="M17" s="79">
        <f t="shared" si="1"/>
        <v>0</v>
      </c>
      <c r="N17" s="79">
        <f t="shared" si="1"/>
        <v>0</v>
      </c>
      <c r="O17" s="79">
        <f t="shared" si="1"/>
        <v>0</v>
      </c>
      <c r="P17" s="79">
        <f t="shared" si="1"/>
        <v>0</v>
      </c>
      <c r="Q17" s="79">
        <f t="shared" si="1"/>
        <v>0</v>
      </c>
      <c r="R17" s="79">
        <f t="shared" si="1"/>
        <v>0</v>
      </c>
      <c r="S17" s="80" t="e">
        <f xml:space="preserve"> Q17/M17</f>
        <v>#DIV/0!</v>
      </c>
      <c r="T17" s="80">
        <f>(+T14+T15+T16)/A17</f>
        <v>0</v>
      </c>
      <c r="U17" s="110" t="s">
        <v>791</v>
      </c>
      <c r="V17" s="110"/>
      <c r="W17" s="110"/>
      <c r="X17" s="110"/>
      <c r="Y17" s="110"/>
      <c r="Z17" s="110"/>
      <c r="AA17" s="110"/>
      <c r="AB17" s="110"/>
      <c r="AC17" s="110"/>
      <c r="AD17" s="110"/>
    </row>
    <row r="18" spans="1:30" ht="18" x14ac:dyDescent="0.25">
      <c r="A18" s="68"/>
      <c r="B18" s="67"/>
      <c r="C18" s="67"/>
      <c r="D18" s="68"/>
      <c r="E18" s="69" t="s">
        <v>799</v>
      </c>
      <c r="F18" s="67"/>
      <c r="G18" s="67"/>
      <c r="H18" s="67"/>
      <c r="I18" s="81"/>
      <c r="J18" s="81"/>
      <c r="K18" s="81"/>
      <c r="L18" s="79"/>
      <c r="M18" s="79"/>
      <c r="N18" s="79"/>
      <c r="O18" s="79"/>
      <c r="P18" s="79"/>
      <c r="Q18" s="79"/>
      <c r="R18" s="79"/>
      <c r="S18" s="80"/>
      <c r="T18" s="80"/>
      <c r="U18" s="116"/>
      <c r="V18" s="117"/>
      <c r="W18" s="117"/>
      <c r="X18" s="117"/>
      <c r="Y18" s="117"/>
      <c r="Z18" s="117"/>
      <c r="AA18" s="117"/>
      <c r="AB18" s="117"/>
      <c r="AC18" s="117"/>
      <c r="AD18" s="118"/>
    </row>
    <row r="19" spans="1:30" ht="36" x14ac:dyDescent="0.25">
      <c r="A19" s="71">
        <v>1</v>
      </c>
      <c r="B19" s="71" t="s">
        <v>800</v>
      </c>
      <c r="C19" s="72" t="s">
        <v>869</v>
      </c>
      <c r="D19" s="71" t="s">
        <v>659</v>
      </c>
      <c r="E19" s="73" t="s">
        <v>660</v>
      </c>
      <c r="F19" s="71" t="s">
        <v>17</v>
      </c>
      <c r="G19" s="72" t="s">
        <v>18</v>
      </c>
      <c r="H19" s="73" t="s">
        <v>12</v>
      </c>
      <c r="I19" s="74" t="s">
        <v>892</v>
      </c>
      <c r="J19" s="75" t="s">
        <v>802</v>
      </c>
      <c r="K19" s="74" t="s">
        <v>801</v>
      </c>
      <c r="L19" s="76">
        <v>259992.31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7" t="e">
        <f>Q19/M19</f>
        <v>#DIV/0!</v>
      </c>
      <c r="T19" s="77">
        <v>0</v>
      </c>
      <c r="U19" s="71" t="s">
        <v>784</v>
      </c>
      <c r="V19" s="71" t="s">
        <v>33</v>
      </c>
      <c r="W19" s="71" t="s">
        <v>32</v>
      </c>
      <c r="X19" s="71" t="s">
        <v>678</v>
      </c>
      <c r="Y19" s="71" t="s">
        <v>34</v>
      </c>
      <c r="Z19" s="73" t="s">
        <v>32</v>
      </c>
      <c r="AA19" s="73" t="s">
        <v>678</v>
      </c>
      <c r="AB19" s="73"/>
      <c r="AC19" s="73" t="s">
        <v>833</v>
      </c>
      <c r="AD19" s="73"/>
    </row>
    <row r="20" spans="1:30" ht="36" x14ac:dyDescent="0.25">
      <c r="A20" s="71">
        <v>2</v>
      </c>
      <c r="B20" s="71" t="s">
        <v>800</v>
      </c>
      <c r="C20" s="72" t="s">
        <v>869</v>
      </c>
      <c r="D20" s="71" t="s">
        <v>667</v>
      </c>
      <c r="E20" s="73" t="s">
        <v>666</v>
      </c>
      <c r="F20" s="71" t="s">
        <v>17</v>
      </c>
      <c r="G20" s="72" t="s">
        <v>18</v>
      </c>
      <c r="H20" s="73" t="s">
        <v>12</v>
      </c>
      <c r="I20" s="74" t="s">
        <v>892</v>
      </c>
      <c r="J20" s="75" t="s">
        <v>802</v>
      </c>
      <c r="K20" s="74" t="s">
        <v>801</v>
      </c>
      <c r="L20" s="76">
        <v>4000000</v>
      </c>
      <c r="M20" s="76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7" t="e">
        <f>Q20/M20</f>
        <v>#DIV/0!</v>
      </c>
      <c r="T20" s="77">
        <v>0</v>
      </c>
      <c r="U20" s="71" t="s">
        <v>784</v>
      </c>
      <c r="V20" s="71" t="s">
        <v>33</v>
      </c>
      <c r="W20" s="71" t="s">
        <v>32</v>
      </c>
      <c r="X20" s="71" t="s">
        <v>205</v>
      </c>
      <c r="Y20" s="71" t="s">
        <v>34</v>
      </c>
      <c r="Z20" s="73" t="s">
        <v>32</v>
      </c>
      <c r="AA20" s="73" t="s">
        <v>205</v>
      </c>
      <c r="AB20" s="73" t="s">
        <v>74</v>
      </c>
      <c r="AC20" s="73" t="s">
        <v>833</v>
      </c>
      <c r="AD20" s="73"/>
    </row>
    <row r="21" spans="1:30" ht="36" x14ac:dyDescent="0.25">
      <c r="A21" s="68">
        <v>2</v>
      </c>
      <c r="B21" s="67"/>
      <c r="C21" s="78"/>
      <c r="D21" s="68"/>
      <c r="E21" s="69" t="s">
        <v>804</v>
      </c>
      <c r="F21" s="67"/>
      <c r="G21" s="67"/>
      <c r="H21" s="67"/>
      <c r="I21" s="67"/>
      <c r="J21" s="67"/>
      <c r="K21" s="67"/>
      <c r="L21" s="79">
        <f t="shared" ref="L21:R21" si="2">+L19+L20</f>
        <v>4259992.3099999996</v>
      </c>
      <c r="M21" s="79">
        <f t="shared" si="2"/>
        <v>0</v>
      </c>
      <c r="N21" s="79">
        <f t="shared" si="2"/>
        <v>0</v>
      </c>
      <c r="O21" s="79">
        <f t="shared" si="2"/>
        <v>0</v>
      </c>
      <c r="P21" s="79">
        <f t="shared" si="2"/>
        <v>0</v>
      </c>
      <c r="Q21" s="79">
        <f t="shared" si="2"/>
        <v>0</v>
      </c>
      <c r="R21" s="79">
        <f t="shared" si="2"/>
        <v>0</v>
      </c>
      <c r="S21" s="80" t="e">
        <f>Q21/M21</f>
        <v>#DIV/0!</v>
      </c>
      <c r="T21" s="80">
        <f>(+T19+T20)/A21</f>
        <v>0</v>
      </c>
      <c r="U21" s="116" t="s">
        <v>791</v>
      </c>
      <c r="V21" s="117"/>
      <c r="W21" s="117"/>
      <c r="X21" s="117"/>
      <c r="Y21" s="117"/>
      <c r="Z21" s="117"/>
      <c r="AA21" s="117"/>
      <c r="AB21" s="117"/>
      <c r="AC21" s="117"/>
      <c r="AD21" s="118"/>
    </row>
    <row r="22" spans="1:30" ht="18" x14ac:dyDescent="0.25">
      <c r="A22" s="68">
        <f>+A12+A17+A21</f>
        <v>6</v>
      </c>
      <c r="B22" s="67"/>
      <c r="C22" s="67"/>
      <c r="D22" s="68"/>
      <c r="E22" s="69" t="s">
        <v>792</v>
      </c>
      <c r="F22" s="67"/>
      <c r="G22" s="67"/>
      <c r="H22" s="67"/>
      <c r="I22" s="67"/>
      <c r="J22" s="81"/>
      <c r="K22" s="81"/>
      <c r="L22" s="79">
        <f t="shared" ref="L22:R22" si="3">+L12+L17+L21</f>
        <v>7090092.3099999996</v>
      </c>
      <c r="M22" s="79">
        <f t="shared" si="3"/>
        <v>0</v>
      </c>
      <c r="N22" s="79">
        <f t="shared" si="3"/>
        <v>0</v>
      </c>
      <c r="O22" s="79">
        <f t="shared" si="3"/>
        <v>0</v>
      </c>
      <c r="P22" s="79">
        <f t="shared" si="3"/>
        <v>0</v>
      </c>
      <c r="Q22" s="79">
        <f t="shared" si="3"/>
        <v>0</v>
      </c>
      <c r="R22" s="79">
        <f t="shared" si="3"/>
        <v>0</v>
      </c>
      <c r="S22" s="122"/>
      <c r="T22" s="123"/>
      <c r="U22" s="117"/>
      <c r="V22" s="117"/>
      <c r="W22" s="117"/>
      <c r="X22" s="117"/>
      <c r="Y22" s="117"/>
      <c r="Z22" s="117"/>
      <c r="AA22" s="117"/>
      <c r="AB22" s="117"/>
      <c r="AC22" s="117"/>
      <c r="AD22" s="118"/>
    </row>
  </sheetData>
  <mergeCells count="27">
    <mergeCell ref="S22:AD22"/>
    <mergeCell ref="U18:AD18"/>
    <mergeCell ref="AC8:AC9"/>
    <mergeCell ref="AD8:AD9"/>
    <mergeCell ref="U10:AD10"/>
    <mergeCell ref="U12:AD12"/>
    <mergeCell ref="U13:AD13"/>
    <mergeCell ref="U17:AD17"/>
    <mergeCell ref="U8:U9"/>
    <mergeCell ref="U21:AD21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4.16 PAG. &amp;P DE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</sheetPr>
  <dimension ref="A2:AD18"/>
  <sheetViews>
    <sheetView view="pageBreakPreview" zoomScale="60" zoomScaleNormal="100" workbookViewId="0">
      <selection activeCell="H14" sqref="H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5" width="7.42578125" customWidth="1"/>
    <col min="26" max="26" width="6.5703125" customWidth="1"/>
    <col min="27" max="28" width="7.42578125" customWidth="1"/>
    <col min="29" max="29" width="0" hidden="1" customWidth="1"/>
    <col min="30" max="30" width="7.425781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877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27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5"/>
      <c r="B10" s="5"/>
      <c r="C10" s="5"/>
      <c r="D10" s="6"/>
      <c r="E10" s="7" t="s">
        <v>780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8">
        <v>1</v>
      </c>
      <c r="B11" s="8" t="s">
        <v>885</v>
      </c>
      <c r="C11" s="9" t="s">
        <v>780</v>
      </c>
      <c r="D11" s="8" t="s">
        <v>549</v>
      </c>
      <c r="E11" s="10" t="s">
        <v>550</v>
      </c>
      <c r="F11" s="8" t="s">
        <v>17</v>
      </c>
      <c r="G11" s="9" t="s">
        <v>18</v>
      </c>
      <c r="H11" s="10" t="s">
        <v>13</v>
      </c>
      <c r="I11" s="11" t="s">
        <v>782</v>
      </c>
      <c r="J11" s="12" t="s">
        <v>785</v>
      </c>
      <c r="K11" s="11" t="s">
        <v>788</v>
      </c>
      <c r="L11" s="18">
        <v>0</v>
      </c>
      <c r="M11" s="18">
        <v>37903</v>
      </c>
      <c r="N11" s="18">
        <v>37903</v>
      </c>
      <c r="O11" s="18">
        <v>0</v>
      </c>
      <c r="P11" s="18">
        <v>37903</v>
      </c>
      <c r="Q11" s="18">
        <v>37903</v>
      </c>
      <c r="R11" s="18">
        <v>37903</v>
      </c>
      <c r="S11" s="13">
        <f>Q11/M11</f>
        <v>1</v>
      </c>
      <c r="T11" s="13">
        <v>1</v>
      </c>
      <c r="U11" s="8" t="s">
        <v>784</v>
      </c>
      <c r="V11" s="8" t="s">
        <v>186</v>
      </c>
      <c r="W11" s="8" t="s">
        <v>32</v>
      </c>
      <c r="X11" s="8" t="s">
        <v>185</v>
      </c>
      <c r="Y11" s="8" t="s">
        <v>74</v>
      </c>
      <c r="Z11" s="10" t="s">
        <v>32</v>
      </c>
      <c r="AA11" s="10" t="s">
        <v>74</v>
      </c>
      <c r="AB11" s="10" t="s">
        <v>74</v>
      </c>
      <c r="AC11" s="10" t="s">
        <v>823</v>
      </c>
      <c r="AD11" s="10"/>
    </row>
    <row r="12" spans="1:30" ht="36" x14ac:dyDescent="0.25">
      <c r="A12" s="8">
        <v>2</v>
      </c>
      <c r="B12" s="8" t="s">
        <v>886</v>
      </c>
      <c r="C12" s="9" t="s">
        <v>780</v>
      </c>
      <c r="D12" s="8" t="s">
        <v>551</v>
      </c>
      <c r="E12" s="10" t="s">
        <v>552</v>
      </c>
      <c r="F12" s="8" t="s">
        <v>17</v>
      </c>
      <c r="G12" s="9" t="s">
        <v>18</v>
      </c>
      <c r="H12" s="10" t="s">
        <v>13</v>
      </c>
      <c r="I12" s="11" t="s">
        <v>782</v>
      </c>
      <c r="J12" s="12" t="s">
        <v>785</v>
      </c>
      <c r="K12" s="11" t="s">
        <v>788</v>
      </c>
      <c r="L12" s="18">
        <v>0</v>
      </c>
      <c r="M12" s="18">
        <v>8958.68</v>
      </c>
      <c r="N12" s="18">
        <v>8958.68</v>
      </c>
      <c r="O12" s="18">
        <v>0</v>
      </c>
      <c r="P12" s="18">
        <v>8958.68</v>
      </c>
      <c r="Q12" s="18">
        <v>8958.68</v>
      </c>
      <c r="R12" s="18">
        <v>8958.68</v>
      </c>
      <c r="S12" s="13">
        <f>Q12/M12</f>
        <v>1</v>
      </c>
      <c r="T12" s="13">
        <v>1</v>
      </c>
      <c r="U12" s="8" t="s">
        <v>784</v>
      </c>
      <c r="V12" s="8" t="s">
        <v>186</v>
      </c>
      <c r="W12" s="8" t="s">
        <v>32</v>
      </c>
      <c r="X12" s="8" t="s">
        <v>186</v>
      </c>
      <c r="Y12" s="8" t="s">
        <v>74</v>
      </c>
      <c r="Z12" s="10" t="s">
        <v>32</v>
      </c>
      <c r="AA12" s="10" t="s">
        <v>74</v>
      </c>
      <c r="AB12" s="10" t="s">
        <v>74</v>
      </c>
      <c r="AC12" s="10" t="s">
        <v>817</v>
      </c>
      <c r="AD12" s="10"/>
    </row>
    <row r="13" spans="1:30" ht="36" x14ac:dyDescent="0.25">
      <c r="A13" s="8">
        <v>3</v>
      </c>
      <c r="B13" s="8" t="s">
        <v>787</v>
      </c>
      <c r="C13" s="9" t="s">
        <v>780</v>
      </c>
      <c r="D13" s="8" t="s">
        <v>553</v>
      </c>
      <c r="E13" s="10" t="s">
        <v>554</v>
      </c>
      <c r="F13" s="8" t="s">
        <v>17</v>
      </c>
      <c r="G13" s="9" t="s">
        <v>18</v>
      </c>
      <c r="H13" s="10" t="s">
        <v>13</v>
      </c>
      <c r="I13" s="11" t="s">
        <v>782</v>
      </c>
      <c r="J13" s="12" t="s">
        <v>785</v>
      </c>
      <c r="K13" s="11" t="s">
        <v>788</v>
      </c>
      <c r="L13" s="18">
        <v>0</v>
      </c>
      <c r="M13" s="18">
        <v>13801.45</v>
      </c>
      <c r="N13" s="18">
        <v>13801.45</v>
      </c>
      <c r="O13" s="18">
        <v>0</v>
      </c>
      <c r="P13" s="18">
        <v>13801.45</v>
      </c>
      <c r="Q13" s="18">
        <v>13801.45</v>
      </c>
      <c r="R13" s="18">
        <v>13801.45</v>
      </c>
      <c r="S13" s="13">
        <f>Q13/M13</f>
        <v>1</v>
      </c>
      <c r="T13" s="13">
        <v>1</v>
      </c>
      <c r="U13" s="8" t="s">
        <v>784</v>
      </c>
      <c r="V13" s="8" t="s">
        <v>186</v>
      </c>
      <c r="W13" s="8" t="s">
        <v>32</v>
      </c>
      <c r="X13" s="8" t="s">
        <v>186</v>
      </c>
      <c r="Y13" s="8" t="s">
        <v>74</v>
      </c>
      <c r="Z13" s="10" t="s">
        <v>32</v>
      </c>
      <c r="AA13" s="10" t="s">
        <v>74</v>
      </c>
      <c r="AB13" s="10" t="s">
        <v>74</v>
      </c>
      <c r="AC13" s="10" t="s">
        <v>823</v>
      </c>
      <c r="AD13" s="10"/>
    </row>
    <row r="14" spans="1:30" ht="27" x14ac:dyDescent="0.25">
      <c r="A14" s="20">
        <v>3</v>
      </c>
      <c r="B14" s="15"/>
      <c r="C14" s="15"/>
      <c r="D14" s="6"/>
      <c r="E14" s="7" t="s">
        <v>790</v>
      </c>
      <c r="F14" s="15"/>
      <c r="G14" s="15"/>
      <c r="H14" s="15"/>
      <c r="I14" s="15"/>
      <c r="J14" s="15"/>
      <c r="K14" s="15"/>
      <c r="L14" s="19">
        <f t="shared" ref="L14:R14" si="0">+L11+L12+L13</f>
        <v>0</v>
      </c>
      <c r="M14" s="19">
        <f t="shared" si="0"/>
        <v>60663.130000000005</v>
      </c>
      <c r="N14" s="19">
        <f t="shared" si="0"/>
        <v>60663.130000000005</v>
      </c>
      <c r="O14" s="19">
        <f t="shared" si="0"/>
        <v>0</v>
      </c>
      <c r="P14" s="19">
        <f t="shared" si="0"/>
        <v>60663.130000000005</v>
      </c>
      <c r="Q14" s="19">
        <f t="shared" si="0"/>
        <v>60663.130000000005</v>
      </c>
      <c r="R14" s="19">
        <f t="shared" si="0"/>
        <v>60663.130000000005</v>
      </c>
      <c r="S14" s="16">
        <f xml:space="preserve"> Q14/M14</f>
        <v>1</v>
      </c>
      <c r="T14" s="16">
        <f>(+T11+T12+T13)/A14</f>
        <v>1</v>
      </c>
      <c r="U14" s="125" t="s">
        <v>791</v>
      </c>
      <c r="V14" s="125"/>
      <c r="W14" s="125"/>
      <c r="X14" s="125"/>
      <c r="Y14" s="125"/>
      <c r="Z14" s="125"/>
      <c r="AA14" s="125"/>
      <c r="AB14" s="125"/>
      <c r="AC14" s="125"/>
      <c r="AD14" s="125"/>
    </row>
    <row r="15" spans="1:30" ht="18" x14ac:dyDescent="0.25">
      <c r="A15" s="6"/>
      <c r="B15" s="5"/>
      <c r="C15" s="5"/>
      <c r="D15" s="6"/>
      <c r="E15" s="7" t="s">
        <v>887</v>
      </c>
      <c r="F15" s="5"/>
      <c r="G15" s="5"/>
      <c r="H15" s="5"/>
      <c r="I15" s="15"/>
      <c r="J15" s="15"/>
      <c r="K15" s="15"/>
      <c r="L15" s="19"/>
      <c r="M15" s="19"/>
      <c r="N15" s="19"/>
      <c r="O15" s="19"/>
      <c r="P15" s="19"/>
      <c r="Q15" s="19"/>
      <c r="R15" s="19"/>
      <c r="S15" s="16"/>
      <c r="T15" s="16"/>
      <c r="U15" s="116"/>
      <c r="V15" s="117"/>
      <c r="W15" s="117"/>
      <c r="X15" s="117"/>
      <c r="Y15" s="117"/>
      <c r="Z15" s="117"/>
      <c r="AA15" s="117"/>
      <c r="AB15" s="117"/>
      <c r="AC15" s="117"/>
      <c r="AD15" s="118"/>
    </row>
    <row r="16" spans="1:30" ht="36" x14ac:dyDescent="0.25">
      <c r="A16" s="8">
        <v>1</v>
      </c>
      <c r="B16" s="8" t="s">
        <v>888</v>
      </c>
      <c r="C16" s="9" t="s">
        <v>887</v>
      </c>
      <c r="D16" s="8" t="s">
        <v>588</v>
      </c>
      <c r="E16" s="10" t="s">
        <v>589</v>
      </c>
      <c r="F16" s="8" t="s">
        <v>17</v>
      </c>
      <c r="G16" s="9" t="s">
        <v>18</v>
      </c>
      <c r="H16" s="10" t="s">
        <v>13</v>
      </c>
      <c r="I16" s="11" t="s">
        <v>782</v>
      </c>
      <c r="J16" s="12" t="s">
        <v>785</v>
      </c>
      <c r="K16" s="11" t="s">
        <v>788</v>
      </c>
      <c r="L16" s="18">
        <v>0</v>
      </c>
      <c r="M16" s="18">
        <v>71624.850000000006</v>
      </c>
      <c r="N16" s="18">
        <v>71624.850000000006</v>
      </c>
      <c r="O16" s="18">
        <v>71624.850000000006</v>
      </c>
      <c r="P16" s="18">
        <v>0</v>
      </c>
      <c r="Q16" s="18">
        <v>71624.850000000006</v>
      </c>
      <c r="R16" s="18">
        <v>71624.850000000006</v>
      </c>
      <c r="S16" s="13">
        <f>Q16/M16</f>
        <v>1</v>
      </c>
      <c r="T16" s="13">
        <v>1</v>
      </c>
      <c r="U16" s="8" t="s">
        <v>784</v>
      </c>
      <c r="V16" s="8" t="s">
        <v>46</v>
      </c>
      <c r="W16" s="8" t="s">
        <v>32</v>
      </c>
      <c r="X16" s="8" t="s">
        <v>430</v>
      </c>
      <c r="Y16" s="8" t="s">
        <v>40</v>
      </c>
      <c r="Z16" s="10" t="s">
        <v>32</v>
      </c>
      <c r="AA16" s="10" t="s">
        <v>40</v>
      </c>
      <c r="AB16" s="10" t="s">
        <v>40</v>
      </c>
      <c r="AC16" s="10" t="s">
        <v>831</v>
      </c>
      <c r="AD16" s="10"/>
    </row>
    <row r="17" spans="1:30" ht="36" x14ac:dyDescent="0.25">
      <c r="A17" s="6">
        <v>1</v>
      </c>
      <c r="B17" s="5"/>
      <c r="C17" s="14"/>
      <c r="D17" s="6"/>
      <c r="E17" s="7" t="s">
        <v>889</v>
      </c>
      <c r="F17" s="5"/>
      <c r="G17" s="5"/>
      <c r="H17" s="5"/>
      <c r="I17" s="5"/>
      <c r="J17" s="5"/>
      <c r="K17" s="5"/>
      <c r="L17" s="19">
        <f t="shared" ref="L17:R17" si="1">+L16</f>
        <v>0</v>
      </c>
      <c r="M17" s="19">
        <f t="shared" si="1"/>
        <v>71624.850000000006</v>
      </c>
      <c r="N17" s="19">
        <f t="shared" si="1"/>
        <v>71624.850000000006</v>
      </c>
      <c r="O17" s="19">
        <f t="shared" si="1"/>
        <v>71624.850000000006</v>
      </c>
      <c r="P17" s="19">
        <f t="shared" si="1"/>
        <v>0</v>
      </c>
      <c r="Q17" s="19">
        <f t="shared" si="1"/>
        <v>71624.850000000006</v>
      </c>
      <c r="R17" s="19">
        <f t="shared" si="1"/>
        <v>71624.850000000006</v>
      </c>
      <c r="S17" s="16">
        <f>Q17/M17</f>
        <v>1</v>
      </c>
      <c r="T17" s="16">
        <f>(+T16)/A17</f>
        <v>1</v>
      </c>
      <c r="U17" s="116" t="s">
        <v>791</v>
      </c>
      <c r="V17" s="117"/>
      <c r="W17" s="117"/>
      <c r="X17" s="117"/>
      <c r="Y17" s="117"/>
      <c r="Z17" s="117"/>
      <c r="AA17" s="117"/>
      <c r="AB17" s="117"/>
      <c r="AC17" s="117"/>
      <c r="AD17" s="118"/>
    </row>
    <row r="18" spans="1:30" ht="18" x14ac:dyDescent="0.25">
      <c r="A18" s="6">
        <f>+A14+A17</f>
        <v>4</v>
      </c>
      <c r="B18" s="5"/>
      <c r="C18" s="5"/>
      <c r="D18" s="6"/>
      <c r="E18" s="7" t="s">
        <v>792</v>
      </c>
      <c r="F18" s="5"/>
      <c r="G18" s="5"/>
      <c r="H18" s="5"/>
      <c r="I18" s="5"/>
      <c r="J18" s="15"/>
      <c r="K18" s="15"/>
      <c r="L18" s="19">
        <f t="shared" ref="L18:R18" si="2">+L14+L17</f>
        <v>0</v>
      </c>
      <c r="M18" s="19">
        <f t="shared" si="2"/>
        <v>132287.98000000001</v>
      </c>
      <c r="N18" s="19">
        <f t="shared" si="2"/>
        <v>132287.98000000001</v>
      </c>
      <c r="O18" s="19">
        <f t="shared" si="2"/>
        <v>71624.850000000006</v>
      </c>
      <c r="P18" s="19">
        <f t="shared" si="2"/>
        <v>60663.130000000005</v>
      </c>
      <c r="Q18" s="19">
        <f t="shared" si="2"/>
        <v>132287.98000000001</v>
      </c>
      <c r="R18" s="19">
        <f t="shared" si="2"/>
        <v>132287.98000000001</v>
      </c>
      <c r="S18" s="122"/>
      <c r="T18" s="123"/>
      <c r="U18" s="117"/>
      <c r="V18" s="117"/>
      <c r="W18" s="117"/>
      <c r="X18" s="117"/>
      <c r="Y18" s="117"/>
      <c r="Z18" s="117"/>
      <c r="AA18" s="117"/>
      <c r="AB18" s="117"/>
      <c r="AC18" s="117"/>
      <c r="AD18" s="118"/>
    </row>
  </sheetData>
  <mergeCells count="25">
    <mergeCell ref="S18:AD18"/>
    <mergeCell ref="AC8:AC9"/>
    <mergeCell ref="AD8:AD9"/>
    <mergeCell ref="U10:AD10"/>
    <mergeCell ref="U14:AD14"/>
    <mergeCell ref="U15:AD15"/>
    <mergeCell ref="U17:AD17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4.17 PAG. &amp;P DE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F0"/>
  </sheetPr>
  <dimension ref="A2:AD19"/>
  <sheetViews>
    <sheetView view="pageBreakPreview" zoomScale="60" zoomScaleNormal="100" workbookViewId="0">
      <selection activeCell="K14" sqref="K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6" width="7.42578125" customWidth="1"/>
    <col min="27" max="27" width="6" customWidth="1"/>
    <col min="28" max="28" width="7.42578125" customWidth="1"/>
    <col min="29" max="29" width="0" hidden="1" customWidth="1"/>
    <col min="30" max="30" width="6.855468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877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27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5"/>
      <c r="B10" s="5"/>
      <c r="C10" s="5"/>
      <c r="D10" s="6"/>
      <c r="E10" s="7" t="s">
        <v>878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8">
        <v>1</v>
      </c>
      <c r="B11" s="8" t="s">
        <v>879</v>
      </c>
      <c r="C11" s="9" t="s">
        <v>878</v>
      </c>
      <c r="D11" s="8" t="s">
        <v>48</v>
      </c>
      <c r="E11" s="10" t="s">
        <v>49</v>
      </c>
      <c r="F11" s="8" t="s">
        <v>17</v>
      </c>
      <c r="G11" s="9" t="s">
        <v>18</v>
      </c>
      <c r="H11" s="10" t="s">
        <v>13</v>
      </c>
      <c r="I11" s="11" t="s">
        <v>795</v>
      </c>
      <c r="J11" s="12" t="s">
        <v>802</v>
      </c>
      <c r="K11" s="11" t="s">
        <v>880</v>
      </c>
      <c r="L11" s="18">
        <v>0</v>
      </c>
      <c r="M11" s="18">
        <v>37525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3">
        <f>Q11/M11</f>
        <v>0</v>
      </c>
      <c r="T11" s="13">
        <v>0</v>
      </c>
      <c r="U11" s="8" t="s">
        <v>784</v>
      </c>
      <c r="V11" s="8" t="s">
        <v>50</v>
      </c>
      <c r="W11" s="8" t="s">
        <v>32</v>
      </c>
      <c r="X11" s="8" t="s">
        <v>678</v>
      </c>
      <c r="Y11" s="8" t="s">
        <v>26</v>
      </c>
      <c r="Z11" s="10" t="s">
        <v>32</v>
      </c>
      <c r="AA11" s="10" t="s">
        <v>678</v>
      </c>
      <c r="AB11" s="10"/>
      <c r="AC11" s="10" t="s">
        <v>831</v>
      </c>
      <c r="AD11" s="10"/>
    </row>
    <row r="12" spans="1:30" ht="27" x14ac:dyDescent="0.25">
      <c r="A12" s="20">
        <v>1</v>
      </c>
      <c r="B12" s="15"/>
      <c r="C12" s="15"/>
      <c r="D12" s="6"/>
      <c r="E12" s="7" t="s">
        <v>881</v>
      </c>
      <c r="F12" s="15"/>
      <c r="G12" s="15"/>
      <c r="H12" s="15"/>
      <c r="I12" s="15"/>
      <c r="J12" s="15"/>
      <c r="K12" s="15"/>
      <c r="L12" s="19">
        <f t="shared" ref="L12:R12" si="0">+L11</f>
        <v>0</v>
      </c>
      <c r="M12" s="19">
        <f t="shared" si="0"/>
        <v>37525</v>
      </c>
      <c r="N12" s="19">
        <f t="shared" si="0"/>
        <v>0</v>
      </c>
      <c r="O12" s="19">
        <f t="shared" si="0"/>
        <v>0</v>
      </c>
      <c r="P12" s="19">
        <f t="shared" si="0"/>
        <v>0</v>
      </c>
      <c r="Q12" s="19">
        <f t="shared" si="0"/>
        <v>0</v>
      </c>
      <c r="R12" s="19">
        <f t="shared" si="0"/>
        <v>0</v>
      </c>
      <c r="S12" s="16">
        <f xml:space="preserve"> Q12/M12</f>
        <v>0</v>
      </c>
      <c r="T12" s="16">
        <f>(+T11)/A12</f>
        <v>0</v>
      </c>
      <c r="U12" s="125" t="s">
        <v>791</v>
      </c>
      <c r="V12" s="125"/>
      <c r="W12" s="125"/>
      <c r="X12" s="125"/>
      <c r="Y12" s="125"/>
      <c r="Z12" s="125"/>
      <c r="AA12" s="125"/>
      <c r="AB12" s="125"/>
      <c r="AC12" s="125"/>
      <c r="AD12" s="125"/>
    </row>
    <row r="13" spans="1:30" x14ac:dyDescent="0.25">
      <c r="A13" s="6"/>
      <c r="B13" s="5"/>
      <c r="C13" s="5"/>
      <c r="D13" s="6"/>
      <c r="E13" s="7" t="s">
        <v>882</v>
      </c>
      <c r="F13" s="5"/>
      <c r="G13" s="5"/>
      <c r="H13" s="5"/>
      <c r="I13" s="15"/>
      <c r="J13" s="15"/>
      <c r="K13" s="15"/>
      <c r="L13" s="19"/>
      <c r="M13" s="19"/>
      <c r="N13" s="19"/>
      <c r="O13" s="19"/>
      <c r="P13" s="19"/>
      <c r="Q13" s="19"/>
      <c r="R13" s="19"/>
      <c r="S13" s="16"/>
      <c r="T13" s="16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36" x14ac:dyDescent="0.25">
      <c r="A14" s="8">
        <v>1</v>
      </c>
      <c r="B14" s="8" t="s">
        <v>883</v>
      </c>
      <c r="C14" s="9" t="s">
        <v>878</v>
      </c>
      <c r="D14" s="8" t="s">
        <v>530</v>
      </c>
      <c r="E14" s="10" t="s">
        <v>531</v>
      </c>
      <c r="F14" s="8" t="s">
        <v>17</v>
      </c>
      <c r="G14" s="9" t="s">
        <v>18</v>
      </c>
      <c r="H14" s="10" t="s">
        <v>13</v>
      </c>
      <c r="I14" s="11" t="s">
        <v>795</v>
      </c>
      <c r="J14" s="12" t="s">
        <v>802</v>
      </c>
      <c r="K14" s="11" t="s">
        <v>748</v>
      </c>
      <c r="L14" s="18">
        <v>0</v>
      </c>
      <c r="M14" s="18">
        <v>21259.8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3">
        <f>Q14/M14</f>
        <v>0</v>
      </c>
      <c r="T14" s="13">
        <v>0</v>
      </c>
      <c r="U14" s="8" t="s">
        <v>784</v>
      </c>
      <c r="V14" s="8" t="s">
        <v>375</v>
      </c>
      <c r="W14" s="8" t="s">
        <v>32</v>
      </c>
      <c r="X14" s="8" t="s">
        <v>678</v>
      </c>
      <c r="Y14" s="8" t="s">
        <v>205</v>
      </c>
      <c r="Z14" s="10" t="s">
        <v>32</v>
      </c>
      <c r="AA14" s="10" t="s">
        <v>678</v>
      </c>
      <c r="AB14" s="10"/>
      <c r="AC14" s="10" t="s">
        <v>864</v>
      </c>
      <c r="AD14" s="10"/>
    </row>
    <row r="15" spans="1:30" ht="27" x14ac:dyDescent="0.25">
      <c r="A15" s="20">
        <v>1</v>
      </c>
      <c r="B15" s="15"/>
      <c r="C15" s="15"/>
      <c r="D15" s="6"/>
      <c r="E15" s="7" t="s">
        <v>884</v>
      </c>
      <c r="F15" s="15"/>
      <c r="G15" s="15"/>
      <c r="H15" s="15"/>
      <c r="I15" s="15"/>
      <c r="J15" s="15"/>
      <c r="K15" s="15"/>
      <c r="L15" s="19">
        <f t="shared" ref="L15:R15" si="1">+L14</f>
        <v>0</v>
      </c>
      <c r="M15" s="19">
        <f t="shared" si="1"/>
        <v>21259.8</v>
      </c>
      <c r="N15" s="19">
        <f t="shared" si="1"/>
        <v>0</v>
      </c>
      <c r="O15" s="19">
        <f t="shared" si="1"/>
        <v>0</v>
      </c>
      <c r="P15" s="19">
        <f t="shared" si="1"/>
        <v>0</v>
      </c>
      <c r="Q15" s="19">
        <f t="shared" si="1"/>
        <v>0</v>
      </c>
      <c r="R15" s="19">
        <f t="shared" si="1"/>
        <v>0</v>
      </c>
      <c r="S15" s="16">
        <f xml:space="preserve"> Q15/M15</f>
        <v>0</v>
      </c>
      <c r="T15" s="16">
        <f>(+T14)/A15</f>
        <v>0</v>
      </c>
      <c r="U15" s="125" t="s">
        <v>791</v>
      </c>
      <c r="V15" s="125"/>
      <c r="W15" s="125"/>
      <c r="X15" s="125"/>
      <c r="Y15" s="125"/>
      <c r="Z15" s="125"/>
      <c r="AA15" s="125"/>
      <c r="AB15" s="125"/>
      <c r="AC15" s="125"/>
      <c r="AD15" s="125"/>
    </row>
    <row r="16" spans="1:30" ht="18" x14ac:dyDescent="0.25">
      <c r="A16" s="6"/>
      <c r="B16" s="5"/>
      <c r="C16" s="5"/>
      <c r="D16" s="6"/>
      <c r="E16" s="7" t="s">
        <v>799</v>
      </c>
      <c r="F16" s="5"/>
      <c r="G16" s="5"/>
      <c r="H16" s="5"/>
      <c r="I16" s="15"/>
      <c r="J16" s="15"/>
      <c r="K16" s="15"/>
      <c r="L16" s="19"/>
      <c r="M16" s="19"/>
      <c r="N16" s="19"/>
      <c r="O16" s="19"/>
      <c r="P16" s="19"/>
      <c r="Q16" s="19"/>
      <c r="R16" s="19"/>
      <c r="S16" s="16"/>
      <c r="T16" s="16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36" x14ac:dyDescent="0.25">
      <c r="A17" s="8">
        <v>1</v>
      </c>
      <c r="B17" s="8" t="s">
        <v>800</v>
      </c>
      <c r="C17" s="9" t="s">
        <v>878</v>
      </c>
      <c r="D17" s="8" t="s">
        <v>670</v>
      </c>
      <c r="E17" s="10" t="s">
        <v>671</v>
      </c>
      <c r="F17" s="8" t="s">
        <v>17</v>
      </c>
      <c r="G17" s="9" t="s">
        <v>18</v>
      </c>
      <c r="H17" s="10" t="s">
        <v>13</v>
      </c>
      <c r="I17" s="11" t="s">
        <v>795</v>
      </c>
      <c r="J17" s="12" t="s">
        <v>802</v>
      </c>
      <c r="K17" s="11" t="s">
        <v>801</v>
      </c>
      <c r="L17" s="18">
        <v>0</v>
      </c>
      <c r="M17" s="18">
        <v>16220.06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3">
        <f>Q17/M17</f>
        <v>0</v>
      </c>
      <c r="T17" s="13">
        <v>0</v>
      </c>
      <c r="U17" s="8" t="s">
        <v>784</v>
      </c>
      <c r="V17" s="8" t="s">
        <v>39</v>
      </c>
      <c r="W17" s="8" t="s">
        <v>32</v>
      </c>
      <c r="X17" s="8" t="s">
        <v>678</v>
      </c>
      <c r="Y17" s="8" t="s">
        <v>74</v>
      </c>
      <c r="Z17" s="10" t="s">
        <v>32</v>
      </c>
      <c r="AA17" s="10" t="s">
        <v>678</v>
      </c>
      <c r="AB17" s="10"/>
      <c r="AC17" s="10" t="s">
        <v>803</v>
      </c>
      <c r="AD17" s="10"/>
    </row>
    <row r="18" spans="1:30" ht="36" x14ac:dyDescent="0.25">
      <c r="A18" s="6">
        <v>1</v>
      </c>
      <c r="B18" s="5"/>
      <c r="C18" s="14"/>
      <c r="D18" s="6"/>
      <c r="E18" s="7" t="s">
        <v>804</v>
      </c>
      <c r="F18" s="5"/>
      <c r="G18" s="5"/>
      <c r="H18" s="5"/>
      <c r="I18" s="5"/>
      <c r="J18" s="5"/>
      <c r="K18" s="5"/>
      <c r="L18" s="19">
        <f t="shared" ref="L18:R18" si="2">+L17</f>
        <v>0</v>
      </c>
      <c r="M18" s="19">
        <f t="shared" si="2"/>
        <v>16220.06</v>
      </c>
      <c r="N18" s="19">
        <f t="shared" si="2"/>
        <v>0</v>
      </c>
      <c r="O18" s="19">
        <f t="shared" si="2"/>
        <v>0</v>
      </c>
      <c r="P18" s="19">
        <f t="shared" si="2"/>
        <v>0</v>
      </c>
      <c r="Q18" s="19">
        <f t="shared" si="2"/>
        <v>0</v>
      </c>
      <c r="R18" s="19">
        <f t="shared" si="2"/>
        <v>0</v>
      </c>
      <c r="S18" s="16">
        <f>Q18/M18</f>
        <v>0</v>
      </c>
      <c r="T18" s="16">
        <f>(+T17)/A18</f>
        <v>0</v>
      </c>
      <c r="U18" s="116" t="s">
        <v>791</v>
      </c>
      <c r="V18" s="117"/>
      <c r="W18" s="117"/>
      <c r="X18" s="117"/>
      <c r="Y18" s="117"/>
      <c r="Z18" s="117"/>
      <c r="AA18" s="117"/>
      <c r="AB18" s="117"/>
      <c r="AC18" s="117"/>
      <c r="AD18" s="118"/>
    </row>
    <row r="19" spans="1:30" ht="18" x14ac:dyDescent="0.25">
      <c r="A19" s="6">
        <f>+A12+A15+A18</f>
        <v>3</v>
      </c>
      <c r="B19" s="5"/>
      <c r="C19" s="5"/>
      <c r="D19" s="6"/>
      <c r="E19" s="7" t="s">
        <v>792</v>
      </c>
      <c r="F19" s="5"/>
      <c r="G19" s="5"/>
      <c r="H19" s="5"/>
      <c r="I19" s="5"/>
      <c r="J19" s="15"/>
      <c r="K19" s="15"/>
      <c r="L19" s="19">
        <f t="shared" ref="L19:R19" si="3">+L12+L15+L18</f>
        <v>0</v>
      </c>
      <c r="M19" s="19">
        <f t="shared" si="3"/>
        <v>75004.86</v>
      </c>
      <c r="N19" s="19">
        <f t="shared" si="3"/>
        <v>0</v>
      </c>
      <c r="O19" s="19">
        <f t="shared" si="3"/>
        <v>0</v>
      </c>
      <c r="P19" s="19">
        <f t="shared" si="3"/>
        <v>0</v>
      </c>
      <c r="Q19" s="19">
        <f t="shared" si="3"/>
        <v>0</v>
      </c>
      <c r="R19" s="19">
        <f t="shared" si="3"/>
        <v>0</v>
      </c>
      <c r="S19" s="122"/>
      <c r="T19" s="123"/>
      <c r="U19" s="117"/>
      <c r="V19" s="117"/>
      <c r="W19" s="117"/>
      <c r="X19" s="117"/>
      <c r="Y19" s="117"/>
      <c r="Z19" s="117"/>
      <c r="AA19" s="117"/>
      <c r="AB19" s="117"/>
      <c r="AC19" s="117"/>
      <c r="AD19" s="118"/>
    </row>
  </sheetData>
  <mergeCells count="27">
    <mergeCell ref="U16:AD16"/>
    <mergeCell ref="U18:AD18"/>
    <mergeCell ref="S19:AD19"/>
    <mergeCell ref="AC8:AC9"/>
    <mergeCell ref="AD8:AD9"/>
    <mergeCell ref="U10:AD10"/>
    <mergeCell ref="U12:AD12"/>
    <mergeCell ref="U13:AD13"/>
    <mergeCell ref="U15:AD15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4.18 PAG. &amp;P DE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2:AD72"/>
  <sheetViews>
    <sheetView view="pageBreakPreview" topLeftCell="A4" zoomScale="55" zoomScaleNormal="40" zoomScaleSheetLayoutView="55" workbookViewId="0">
      <selection activeCell="B69" sqref="B6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961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65" t="s">
        <v>770</v>
      </c>
      <c r="W8" s="65"/>
      <c r="X8" s="65"/>
      <c r="Y8" s="65"/>
      <c r="Z8" s="65"/>
      <c r="AA8" s="65"/>
      <c r="AB8" s="65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6" t="s">
        <v>10</v>
      </c>
      <c r="P9" s="66" t="s">
        <v>763</v>
      </c>
      <c r="Q9" s="66" t="s">
        <v>764</v>
      </c>
      <c r="R9" s="109"/>
      <c r="S9" s="66" t="s">
        <v>767</v>
      </c>
      <c r="T9" s="66" t="s">
        <v>768</v>
      </c>
      <c r="U9" s="109"/>
      <c r="V9" s="66" t="s">
        <v>771</v>
      </c>
      <c r="W9" s="66" t="s">
        <v>772</v>
      </c>
      <c r="X9" s="66" t="s">
        <v>773</v>
      </c>
      <c r="Y9" s="66" t="s">
        <v>774</v>
      </c>
      <c r="Z9" s="66" t="s">
        <v>775</v>
      </c>
      <c r="AA9" s="66" t="s">
        <v>776</v>
      </c>
      <c r="AB9" s="66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1026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36" x14ac:dyDescent="0.25">
      <c r="A11" s="71">
        <v>1</v>
      </c>
      <c r="B11" s="71" t="s">
        <v>1027</v>
      </c>
      <c r="C11" s="72" t="s">
        <v>1026</v>
      </c>
      <c r="D11" s="71" t="s">
        <v>21</v>
      </c>
      <c r="E11" s="73" t="s">
        <v>22</v>
      </c>
      <c r="F11" s="71" t="s">
        <v>23</v>
      </c>
      <c r="G11" s="72" t="s">
        <v>24</v>
      </c>
      <c r="H11" s="73" t="s">
        <v>8</v>
      </c>
      <c r="I11" s="74" t="s">
        <v>782</v>
      </c>
      <c r="J11" s="75" t="s">
        <v>802</v>
      </c>
      <c r="K11" s="74" t="s">
        <v>712</v>
      </c>
      <c r="L11" s="76">
        <v>0</v>
      </c>
      <c r="M11" s="76">
        <v>21599.66</v>
      </c>
      <c r="N11" s="76">
        <v>21599.66</v>
      </c>
      <c r="O11" s="76">
        <v>21599.66</v>
      </c>
      <c r="P11" s="76">
        <v>0</v>
      </c>
      <c r="Q11" s="76">
        <v>21599.66</v>
      </c>
      <c r="R11" s="76">
        <v>21599.66</v>
      </c>
      <c r="S11" s="77">
        <f>Q11/M11</f>
        <v>1</v>
      </c>
      <c r="T11" s="77">
        <v>1</v>
      </c>
      <c r="U11" s="71" t="s">
        <v>784</v>
      </c>
      <c r="V11" s="71" t="s">
        <v>25</v>
      </c>
      <c r="W11" s="71" t="s">
        <v>32</v>
      </c>
      <c r="X11" s="71" t="s">
        <v>27</v>
      </c>
      <c r="Y11" s="71" t="s">
        <v>26</v>
      </c>
      <c r="Z11" s="73" t="s">
        <v>32</v>
      </c>
      <c r="AA11" s="73" t="s">
        <v>28</v>
      </c>
      <c r="AB11" s="73" t="s">
        <v>40</v>
      </c>
      <c r="AC11" s="73" t="s">
        <v>831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1028</v>
      </c>
      <c r="F12" s="81"/>
      <c r="G12" s="81"/>
      <c r="H12" s="81"/>
      <c r="I12" s="81"/>
      <c r="J12" s="81"/>
      <c r="K12" s="81"/>
      <c r="L12" s="79">
        <f t="shared" ref="L12:R12" si="0">+L11</f>
        <v>0</v>
      </c>
      <c r="M12" s="79">
        <f t="shared" si="0"/>
        <v>21599.66</v>
      </c>
      <c r="N12" s="79">
        <f t="shared" si="0"/>
        <v>21599.66</v>
      </c>
      <c r="O12" s="79">
        <f t="shared" si="0"/>
        <v>21599.66</v>
      </c>
      <c r="P12" s="79">
        <f t="shared" si="0"/>
        <v>0</v>
      </c>
      <c r="Q12" s="79">
        <f t="shared" si="0"/>
        <v>21599.66</v>
      </c>
      <c r="R12" s="79">
        <f t="shared" si="0"/>
        <v>21599.66</v>
      </c>
      <c r="S12" s="80">
        <f xml:space="preserve"> Q12/M12</f>
        <v>1</v>
      </c>
      <c r="T12" s="80">
        <f>(+T11)/A12</f>
        <v>1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ht="18" x14ac:dyDescent="0.25">
      <c r="A13" s="68"/>
      <c r="B13" s="67"/>
      <c r="C13" s="67"/>
      <c r="D13" s="68"/>
      <c r="E13" s="69" t="s">
        <v>986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27" x14ac:dyDescent="0.25">
      <c r="A14" s="71">
        <v>1</v>
      </c>
      <c r="B14" s="71" t="s">
        <v>987</v>
      </c>
      <c r="C14" s="72" t="s">
        <v>986</v>
      </c>
      <c r="D14" s="71" t="s">
        <v>29</v>
      </c>
      <c r="E14" s="73" t="s">
        <v>30</v>
      </c>
      <c r="F14" s="71" t="s">
        <v>17</v>
      </c>
      <c r="G14" s="72" t="s">
        <v>18</v>
      </c>
      <c r="H14" s="73" t="s">
        <v>8</v>
      </c>
      <c r="I14" s="74" t="s">
        <v>782</v>
      </c>
      <c r="J14" s="75" t="s">
        <v>802</v>
      </c>
      <c r="K14" s="74" t="s">
        <v>712</v>
      </c>
      <c r="L14" s="76">
        <v>0</v>
      </c>
      <c r="M14" s="76">
        <v>81975.94</v>
      </c>
      <c r="N14" s="76">
        <v>81975.94</v>
      </c>
      <c r="O14" s="76">
        <v>81975.94</v>
      </c>
      <c r="P14" s="76">
        <v>0</v>
      </c>
      <c r="Q14" s="76">
        <v>81975.94</v>
      </c>
      <c r="R14" s="76">
        <v>81975.94</v>
      </c>
      <c r="S14" s="77">
        <f>Q14/M14</f>
        <v>1</v>
      </c>
      <c r="T14" s="77">
        <v>1</v>
      </c>
      <c r="U14" s="71" t="s">
        <v>784</v>
      </c>
      <c r="V14" s="71" t="s">
        <v>27</v>
      </c>
      <c r="W14" s="71" t="s">
        <v>32</v>
      </c>
      <c r="X14" s="71" t="s">
        <v>31</v>
      </c>
      <c r="Y14" s="71" t="s">
        <v>26</v>
      </c>
      <c r="Z14" s="73" t="s">
        <v>32</v>
      </c>
      <c r="AA14" s="73" t="s">
        <v>40</v>
      </c>
      <c r="AB14" s="73" t="s">
        <v>67</v>
      </c>
      <c r="AC14" s="73" t="s">
        <v>831</v>
      </c>
      <c r="AD14" s="73"/>
    </row>
    <row r="15" spans="1:30" ht="27" x14ac:dyDescent="0.25">
      <c r="A15" s="82">
        <v>1</v>
      </c>
      <c r="B15" s="81"/>
      <c r="C15" s="81"/>
      <c r="D15" s="68"/>
      <c r="E15" s="69" t="s">
        <v>988</v>
      </c>
      <c r="F15" s="81"/>
      <c r="G15" s="81"/>
      <c r="H15" s="81"/>
      <c r="I15" s="81"/>
      <c r="J15" s="81"/>
      <c r="K15" s="81"/>
      <c r="L15" s="79">
        <f t="shared" ref="L15:R15" si="1">+L14</f>
        <v>0</v>
      </c>
      <c r="M15" s="79">
        <f t="shared" si="1"/>
        <v>81975.94</v>
      </c>
      <c r="N15" s="79">
        <f t="shared" si="1"/>
        <v>81975.94</v>
      </c>
      <c r="O15" s="79">
        <f t="shared" si="1"/>
        <v>81975.94</v>
      </c>
      <c r="P15" s="79">
        <f t="shared" si="1"/>
        <v>0</v>
      </c>
      <c r="Q15" s="79">
        <f t="shared" si="1"/>
        <v>81975.94</v>
      </c>
      <c r="R15" s="79">
        <f t="shared" si="1"/>
        <v>81975.94</v>
      </c>
      <c r="S15" s="80">
        <f xml:space="preserve"> Q15/M15</f>
        <v>1</v>
      </c>
      <c r="T15" s="80">
        <f>(+T14)/A15</f>
        <v>1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5">
      <c r="A16" s="68"/>
      <c r="B16" s="67"/>
      <c r="C16" s="67"/>
      <c r="D16" s="68"/>
      <c r="E16" s="69" t="s">
        <v>878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27" x14ac:dyDescent="0.25">
      <c r="A17" s="71">
        <v>1</v>
      </c>
      <c r="B17" s="71" t="s">
        <v>1029</v>
      </c>
      <c r="C17" s="72" t="s">
        <v>878</v>
      </c>
      <c r="D17" s="71" t="s">
        <v>44</v>
      </c>
      <c r="E17" s="73" t="s">
        <v>45</v>
      </c>
      <c r="F17" s="71" t="s">
        <v>17</v>
      </c>
      <c r="G17" s="72" t="s">
        <v>18</v>
      </c>
      <c r="H17" s="73" t="s">
        <v>8</v>
      </c>
      <c r="I17" s="74" t="s">
        <v>782</v>
      </c>
      <c r="J17" s="75" t="s">
        <v>802</v>
      </c>
      <c r="K17" s="74" t="s">
        <v>874</v>
      </c>
      <c r="L17" s="76">
        <v>0</v>
      </c>
      <c r="M17" s="76">
        <v>3094.7</v>
      </c>
      <c r="N17" s="76">
        <v>3094.7</v>
      </c>
      <c r="O17" s="76">
        <v>3094.7</v>
      </c>
      <c r="P17" s="76">
        <v>0</v>
      </c>
      <c r="Q17" s="76">
        <v>3094.7</v>
      </c>
      <c r="R17" s="76">
        <v>3094.7</v>
      </c>
      <c r="S17" s="77">
        <f>Q17/M17</f>
        <v>1</v>
      </c>
      <c r="T17" s="77">
        <v>1</v>
      </c>
      <c r="U17" s="71" t="s">
        <v>784</v>
      </c>
      <c r="V17" s="71" t="s">
        <v>46</v>
      </c>
      <c r="W17" s="71" t="s">
        <v>32</v>
      </c>
      <c r="X17" s="71" t="s">
        <v>46</v>
      </c>
      <c r="Y17" s="71" t="s">
        <v>26</v>
      </c>
      <c r="Z17" s="73" t="s">
        <v>32</v>
      </c>
      <c r="AA17" s="73" t="s">
        <v>47</v>
      </c>
      <c r="AB17" s="73" t="s">
        <v>74</v>
      </c>
      <c r="AC17" s="73" t="s">
        <v>1030</v>
      </c>
      <c r="AD17" s="73"/>
    </row>
    <row r="18" spans="1:30" ht="27" x14ac:dyDescent="0.25">
      <c r="A18" s="82">
        <v>1</v>
      </c>
      <c r="B18" s="81"/>
      <c r="C18" s="81"/>
      <c r="D18" s="68"/>
      <c r="E18" s="69" t="s">
        <v>881</v>
      </c>
      <c r="F18" s="81"/>
      <c r="G18" s="81"/>
      <c r="H18" s="81"/>
      <c r="I18" s="81"/>
      <c r="J18" s="81"/>
      <c r="K18" s="81"/>
      <c r="L18" s="79">
        <f t="shared" ref="L18:R18" si="2">+L17</f>
        <v>0</v>
      </c>
      <c r="M18" s="79">
        <f t="shared" si="2"/>
        <v>3094.7</v>
      </c>
      <c r="N18" s="79">
        <f t="shared" si="2"/>
        <v>3094.7</v>
      </c>
      <c r="O18" s="79">
        <f t="shared" si="2"/>
        <v>3094.7</v>
      </c>
      <c r="P18" s="79">
        <f t="shared" si="2"/>
        <v>0</v>
      </c>
      <c r="Q18" s="79">
        <f t="shared" si="2"/>
        <v>3094.7</v>
      </c>
      <c r="R18" s="79">
        <f t="shared" si="2"/>
        <v>3094.7</v>
      </c>
      <c r="S18" s="80">
        <f xml:space="preserve"> Q18/M18</f>
        <v>1</v>
      </c>
      <c r="T18" s="80">
        <f>(+T17)/A18</f>
        <v>1</v>
      </c>
      <c r="U18" s="110" t="s">
        <v>791</v>
      </c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ht="18" x14ac:dyDescent="0.25">
      <c r="A19" s="68"/>
      <c r="B19" s="67"/>
      <c r="C19" s="67"/>
      <c r="D19" s="68"/>
      <c r="E19" s="69" t="s">
        <v>908</v>
      </c>
      <c r="F19" s="67"/>
      <c r="G19" s="67"/>
      <c r="H19" s="67"/>
      <c r="I19" s="81"/>
      <c r="J19" s="81"/>
      <c r="K19" s="81"/>
      <c r="L19" s="79"/>
      <c r="M19" s="79"/>
      <c r="N19" s="79"/>
      <c r="O19" s="79"/>
      <c r="P19" s="79"/>
      <c r="Q19" s="79"/>
      <c r="R19" s="79"/>
      <c r="S19" s="80"/>
      <c r="T19" s="80"/>
      <c r="U19" s="116"/>
      <c r="V19" s="117"/>
      <c r="W19" s="117"/>
      <c r="X19" s="117"/>
      <c r="Y19" s="117"/>
      <c r="Z19" s="117"/>
      <c r="AA19" s="117"/>
      <c r="AB19" s="117"/>
      <c r="AC19" s="117"/>
      <c r="AD19" s="118"/>
    </row>
    <row r="20" spans="1:30" ht="36" x14ac:dyDescent="0.25">
      <c r="A20" s="71">
        <v>1</v>
      </c>
      <c r="B20" s="71" t="s">
        <v>1031</v>
      </c>
      <c r="C20" s="72" t="s">
        <v>908</v>
      </c>
      <c r="D20" s="71" t="s">
        <v>72</v>
      </c>
      <c r="E20" s="73" t="s">
        <v>73</v>
      </c>
      <c r="F20" s="71" t="s">
        <v>23</v>
      </c>
      <c r="G20" s="72" t="s">
        <v>24</v>
      </c>
      <c r="H20" s="73" t="s">
        <v>8</v>
      </c>
      <c r="I20" s="74" t="s">
        <v>782</v>
      </c>
      <c r="J20" s="75" t="s">
        <v>802</v>
      </c>
      <c r="K20" s="74" t="s">
        <v>874</v>
      </c>
      <c r="L20" s="76">
        <v>0</v>
      </c>
      <c r="M20" s="76">
        <v>3473.1</v>
      </c>
      <c r="N20" s="76">
        <v>3473.1</v>
      </c>
      <c r="O20" s="76">
        <v>3473.1</v>
      </c>
      <c r="P20" s="76">
        <v>0</v>
      </c>
      <c r="Q20" s="76">
        <v>3473.1</v>
      </c>
      <c r="R20" s="76">
        <v>3473.1</v>
      </c>
      <c r="S20" s="77">
        <f t="shared" ref="S20:S28" si="3">Q20/M20</f>
        <v>1</v>
      </c>
      <c r="T20" s="77">
        <v>1</v>
      </c>
      <c r="U20" s="71" t="s">
        <v>784</v>
      </c>
      <c r="V20" s="71" t="s">
        <v>39</v>
      </c>
      <c r="W20" s="71" t="s">
        <v>32</v>
      </c>
      <c r="X20" s="71" t="s">
        <v>19</v>
      </c>
      <c r="Y20" s="71" t="s">
        <v>34</v>
      </c>
      <c r="Z20" s="73" t="s">
        <v>32</v>
      </c>
      <c r="AA20" s="73" t="s">
        <v>74</v>
      </c>
      <c r="AB20" s="73" t="s">
        <v>74</v>
      </c>
      <c r="AC20" s="73" t="s">
        <v>803</v>
      </c>
      <c r="AD20" s="73"/>
    </row>
    <row r="21" spans="1:30" ht="36" x14ac:dyDescent="0.25">
      <c r="A21" s="71">
        <v>2</v>
      </c>
      <c r="B21" s="71" t="s">
        <v>1031</v>
      </c>
      <c r="C21" s="72" t="s">
        <v>908</v>
      </c>
      <c r="D21" s="71" t="s">
        <v>75</v>
      </c>
      <c r="E21" s="73" t="s">
        <v>76</v>
      </c>
      <c r="F21" s="71" t="s">
        <v>17</v>
      </c>
      <c r="G21" s="72" t="s">
        <v>18</v>
      </c>
      <c r="H21" s="73" t="s">
        <v>8</v>
      </c>
      <c r="I21" s="74" t="s">
        <v>782</v>
      </c>
      <c r="J21" s="75" t="s">
        <v>802</v>
      </c>
      <c r="K21" s="74" t="s">
        <v>874</v>
      </c>
      <c r="L21" s="76">
        <v>0</v>
      </c>
      <c r="M21" s="76">
        <v>1249.98</v>
      </c>
      <c r="N21" s="76">
        <v>1249.98</v>
      </c>
      <c r="O21" s="76">
        <v>1249.98</v>
      </c>
      <c r="P21" s="76">
        <v>0</v>
      </c>
      <c r="Q21" s="76">
        <v>1249.98</v>
      </c>
      <c r="R21" s="76">
        <v>1249.98</v>
      </c>
      <c r="S21" s="77">
        <f t="shared" si="3"/>
        <v>1</v>
      </c>
      <c r="T21" s="77">
        <v>1</v>
      </c>
      <c r="U21" s="71" t="s">
        <v>784</v>
      </c>
      <c r="V21" s="71" t="s">
        <v>39</v>
      </c>
      <c r="W21" s="71" t="s">
        <v>32</v>
      </c>
      <c r="X21" s="71" t="s">
        <v>39</v>
      </c>
      <c r="Y21" s="71" t="s">
        <v>34</v>
      </c>
      <c r="Z21" s="73" t="s">
        <v>32</v>
      </c>
      <c r="AA21" s="73" t="s">
        <v>74</v>
      </c>
      <c r="AB21" s="73" t="s">
        <v>74</v>
      </c>
      <c r="AC21" s="73" t="s">
        <v>803</v>
      </c>
      <c r="AD21" s="73"/>
    </row>
    <row r="22" spans="1:30" ht="36" x14ac:dyDescent="0.25">
      <c r="A22" s="71">
        <v>3</v>
      </c>
      <c r="B22" s="71" t="s">
        <v>909</v>
      </c>
      <c r="C22" s="72" t="s">
        <v>908</v>
      </c>
      <c r="D22" s="71" t="s">
        <v>80</v>
      </c>
      <c r="E22" s="73" t="s">
        <v>81</v>
      </c>
      <c r="F22" s="71" t="s">
        <v>17</v>
      </c>
      <c r="G22" s="72" t="s">
        <v>18</v>
      </c>
      <c r="H22" s="73" t="s">
        <v>8</v>
      </c>
      <c r="I22" s="74" t="s">
        <v>782</v>
      </c>
      <c r="J22" s="75" t="s">
        <v>802</v>
      </c>
      <c r="K22" s="74" t="s">
        <v>910</v>
      </c>
      <c r="L22" s="76">
        <v>250000</v>
      </c>
      <c r="M22" s="76">
        <v>249864</v>
      </c>
      <c r="N22" s="76">
        <v>249864</v>
      </c>
      <c r="O22" s="76">
        <v>249864</v>
      </c>
      <c r="P22" s="76">
        <v>0</v>
      </c>
      <c r="Q22" s="76">
        <v>249864</v>
      </c>
      <c r="R22" s="76">
        <v>249864</v>
      </c>
      <c r="S22" s="77">
        <f t="shared" si="3"/>
        <v>1</v>
      </c>
      <c r="T22" s="77">
        <v>1</v>
      </c>
      <c r="U22" s="71" t="s">
        <v>784</v>
      </c>
      <c r="V22" s="71" t="s">
        <v>33</v>
      </c>
      <c r="W22" s="71" t="s">
        <v>32</v>
      </c>
      <c r="X22" s="71" t="s">
        <v>25</v>
      </c>
      <c r="Y22" s="71" t="s">
        <v>26</v>
      </c>
      <c r="Z22" s="73" t="s">
        <v>32</v>
      </c>
      <c r="AA22" s="73" t="s">
        <v>82</v>
      </c>
      <c r="AB22" s="73" t="s">
        <v>74</v>
      </c>
      <c r="AC22" s="73" t="s">
        <v>833</v>
      </c>
      <c r="AD22" s="73"/>
    </row>
    <row r="23" spans="1:30" ht="27" x14ac:dyDescent="0.25">
      <c r="A23" s="68">
        <v>3</v>
      </c>
      <c r="B23" s="67"/>
      <c r="C23" s="67"/>
      <c r="D23" s="68"/>
      <c r="E23" s="69" t="s">
        <v>1070</v>
      </c>
      <c r="F23" s="67"/>
      <c r="G23" s="67"/>
      <c r="H23" s="67"/>
      <c r="I23" s="81"/>
      <c r="J23" s="81"/>
      <c r="K23" s="81"/>
      <c r="L23" s="79">
        <f t="shared" ref="L23:R23" si="4">+L19+L20+L21+L22</f>
        <v>250000</v>
      </c>
      <c r="M23" s="79">
        <f t="shared" si="4"/>
        <v>254587.08</v>
      </c>
      <c r="N23" s="79">
        <f t="shared" si="4"/>
        <v>254587.08</v>
      </c>
      <c r="O23" s="79">
        <f t="shared" si="4"/>
        <v>254587.08</v>
      </c>
      <c r="P23" s="70">
        <f t="shared" si="4"/>
        <v>0</v>
      </c>
      <c r="Q23" s="70">
        <f t="shared" si="4"/>
        <v>254587.08</v>
      </c>
      <c r="R23" s="70">
        <f t="shared" si="4"/>
        <v>254587.08</v>
      </c>
      <c r="S23" s="80">
        <f t="shared" si="3"/>
        <v>1</v>
      </c>
      <c r="T23" s="80">
        <f>(+T19+T20+T21+T22)/A23</f>
        <v>1</v>
      </c>
      <c r="U23" s="110" t="s">
        <v>791</v>
      </c>
      <c r="V23" s="110"/>
      <c r="W23" s="110"/>
      <c r="X23" s="110"/>
      <c r="Y23" s="110"/>
      <c r="Z23" s="110"/>
      <c r="AA23" s="110"/>
      <c r="AB23" s="110"/>
      <c r="AC23" s="110"/>
      <c r="AD23" s="110"/>
    </row>
    <row r="24" spans="1:30" ht="36" x14ac:dyDescent="0.25">
      <c r="A24" s="71">
        <v>1</v>
      </c>
      <c r="B24" s="71" t="s">
        <v>909</v>
      </c>
      <c r="C24" s="72" t="s">
        <v>908</v>
      </c>
      <c r="D24" s="71" t="s">
        <v>77</v>
      </c>
      <c r="E24" s="73" t="s">
        <v>78</v>
      </c>
      <c r="F24" s="71" t="s">
        <v>17</v>
      </c>
      <c r="G24" s="72" t="s">
        <v>18</v>
      </c>
      <c r="H24" s="73" t="s">
        <v>8</v>
      </c>
      <c r="I24" s="74" t="s">
        <v>782</v>
      </c>
      <c r="J24" s="75" t="s">
        <v>802</v>
      </c>
      <c r="K24" s="74" t="s">
        <v>1071</v>
      </c>
      <c r="L24" s="76">
        <v>700000</v>
      </c>
      <c r="M24" s="76">
        <v>161596.60999999999</v>
      </c>
      <c r="N24" s="76">
        <v>161596.60999999999</v>
      </c>
      <c r="O24" s="76">
        <v>161596.60999999999</v>
      </c>
      <c r="P24" s="76">
        <v>0</v>
      </c>
      <c r="Q24" s="76">
        <v>161596.60999999999</v>
      </c>
      <c r="R24" s="76">
        <v>161596.60999999999</v>
      </c>
      <c r="S24" s="77">
        <f t="shared" si="3"/>
        <v>1</v>
      </c>
      <c r="T24" s="77">
        <v>1</v>
      </c>
      <c r="U24" s="71" t="s">
        <v>784</v>
      </c>
      <c r="V24" s="71" t="s">
        <v>33</v>
      </c>
      <c r="W24" s="71" t="s">
        <v>32</v>
      </c>
      <c r="X24" s="71" t="s">
        <v>68</v>
      </c>
      <c r="Y24" s="71" t="s">
        <v>79</v>
      </c>
      <c r="Z24" s="73" t="s">
        <v>32</v>
      </c>
      <c r="AA24" s="73" t="s">
        <v>74</v>
      </c>
      <c r="AB24" s="73" t="s">
        <v>67</v>
      </c>
      <c r="AC24" s="73" t="s">
        <v>833</v>
      </c>
      <c r="AD24" s="73"/>
    </row>
    <row r="25" spans="1:30" ht="36" x14ac:dyDescent="0.25">
      <c r="A25" s="71">
        <v>2</v>
      </c>
      <c r="B25" s="71" t="s">
        <v>909</v>
      </c>
      <c r="C25" s="72" t="s">
        <v>908</v>
      </c>
      <c r="D25" s="71" t="s">
        <v>83</v>
      </c>
      <c r="E25" s="73" t="s">
        <v>84</v>
      </c>
      <c r="F25" s="71" t="s">
        <v>17</v>
      </c>
      <c r="G25" s="72" t="s">
        <v>18</v>
      </c>
      <c r="H25" s="73" t="s">
        <v>8</v>
      </c>
      <c r="I25" s="74" t="s">
        <v>782</v>
      </c>
      <c r="J25" s="75" t="s">
        <v>802</v>
      </c>
      <c r="K25" s="74" t="s">
        <v>993</v>
      </c>
      <c r="L25" s="76">
        <v>300000</v>
      </c>
      <c r="M25" s="76">
        <v>297942.39</v>
      </c>
      <c r="N25" s="76">
        <v>297942.39</v>
      </c>
      <c r="O25" s="76">
        <v>297942.39</v>
      </c>
      <c r="P25" s="76">
        <v>0</v>
      </c>
      <c r="Q25" s="76">
        <v>297942.39</v>
      </c>
      <c r="R25" s="76">
        <v>297942.39</v>
      </c>
      <c r="S25" s="77">
        <f t="shared" si="3"/>
        <v>1</v>
      </c>
      <c r="T25" s="77">
        <v>1</v>
      </c>
      <c r="U25" s="71" t="s">
        <v>784</v>
      </c>
      <c r="V25" s="71" t="s">
        <v>33</v>
      </c>
      <c r="W25" s="71" t="s">
        <v>32</v>
      </c>
      <c r="X25" s="71" t="s">
        <v>86</v>
      </c>
      <c r="Y25" s="71" t="s">
        <v>85</v>
      </c>
      <c r="Z25" s="73" t="s">
        <v>32</v>
      </c>
      <c r="AA25" s="73" t="s">
        <v>198</v>
      </c>
      <c r="AB25" s="73" t="s">
        <v>67</v>
      </c>
      <c r="AC25" s="73" t="s">
        <v>833</v>
      </c>
      <c r="AD25" s="73"/>
    </row>
    <row r="26" spans="1:30" ht="36" x14ac:dyDescent="0.25">
      <c r="A26" s="71">
        <v>3</v>
      </c>
      <c r="B26" s="71" t="s">
        <v>909</v>
      </c>
      <c r="C26" s="72" t="s">
        <v>908</v>
      </c>
      <c r="D26" s="71" t="s">
        <v>87</v>
      </c>
      <c r="E26" s="73" t="s">
        <v>88</v>
      </c>
      <c r="F26" s="71" t="s">
        <v>17</v>
      </c>
      <c r="G26" s="72" t="s">
        <v>18</v>
      </c>
      <c r="H26" s="73" t="s">
        <v>8</v>
      </c>
      <c r="I26" s="74" t="s">
        <v>782</v>
      </c>
      <c r="J26" s="75" t="s">
        <v>802</v>
      </c>
      <c r="K26" s="74" t="s">
        <v>994</v>
      </c>
      <c r="L26" s="76">
        <v>350000</v>
      </c>
      <c r="M26" s="76">
        <v>347451.32</v>
      </c>
      <c r="N26" s="76">
        <v>347451.32</v>
      </c>
      <c r="O26" s="76">
        <v>347451.32</v>
      </c>
      <c r="P26" s="76">
        <v>0</v>
      </c>
      <c r="Q26" s="76">
        <v>347451.32</v>
      </c>
      <c r="R26" s="76">
        <v>347451.32</v>
      </c>
      <c r="S26" s="77">
        <f t="shared" si="3"/>
        <v>1</v>
      </c>
      <c r="T26" s="77">
        <v>1</v>
      </c>
      <c r="U26" s="71" t="s">
        <v>784</v>
      </c>
      <c r="V26" s="71" t="s">
        <v>33</v>
      </c>
      <c r="W26" s="71" t="s">
        <v>32</v>
      </c>
      <c r="X26" s="71" t="s">
        <v>68</v>
      </c>
      <c r="Y26" s="71" t="s">
        <v>89</v>
      </c>
      <c r="Z26" s="73" t="s">
        <v>32</v>
      </c>
      <c r="AA26" s="73" t="s">
        <v>85</v>
      </c>
      <c r="AB26" s="73" t="s">
        <v>67</v>
      </c>
      <c r="AC26" s="73" t="s">
        <v>833</v>
      </c>
      <c r="AD26" s="73"/>
    </row>
    <row r="27" spans="1:30" ht="36" x14ac:dyDescent="0.25">
      <c r="A27" s="71">
        <v>4</v>
      </c>
      <c r="B27" s="71" t="s">
        <v>909</v>
      </c>
      <c r="C27" s="72" t="s">
        <v>908</v>
      </c>
      <c r="D27" s="71" t="s">
        <v>94</v>
      </c>
      <c r="E27" s="73" t="s">
        <v>95</v>
      </c>
      <c r="F27" s="71" t="s">
        <v>17</v>
      </c>
      <c r="G27" s="72" t="s">
        <v>18</v>
      </c>
      <c r="H27" s="73" t="s">
        <v>8</v>
      </c>
      <c r="I27" s="74" t="s">
        <v>782</v>
      </c>
      <c r="J27" s="75" t="s">
        <v>802</v>
      </c>
      <c r="K27" s="74" t="s">
        <v>995</v>
      </c>
      <c r="L27" s="76">
        <v>0</v>
      </c>
      <c r="M27" s="76">
        <v>14999.99</v>
      </c>
      <c r="N27" s="76">
        <v>14999.99</v>
      </c>
      <c r="O27" s="76">
        <v>14999.99</v>
      </c>
      <c r="P27" s="76">
        <v>0</v>
      </c>
      <c r="Q27" s="76">
        <v>14999.99</v>
      </c>
      <c r="R27" s="76">
        <v>14999.99</v>
      </c>
      <c r="S27" s="77">
        <f t="shared" si="3"/>
        <v>1</v>
      </c>
      <c r="T27" s="77">
        <v>1</v>
      </c>
      <c r="U27" s="71" t="s">
        <v>784</v>
      </c>
      <c r="V27" s="71" t="s">
        <v>27</v>
      </c>
      <c r="W27" s="71" t="s">
        <v>32</v>
      </c>
      <c r="X27" s="71" t="s">
        <v>31</v>
      </c>
      <c r="Y27" s="71" t="s">
        <v>26</v>
      </c>
      <c r="Z27" s="73" t="s">
        <v>32</v>
      </c>
      <c r="AA27" s="73" t="s">
        <v>40</v>
      </c>
      <c r="AB27" s="73" t="s">
        <v>67</v>
      </c>
      <c r="AC27" s="73" t="s">
        <v>831</v>
      </c>
      <c r="AD27" s="73"/>
    </row>
    <row r="28" spans="1:30" ht="27" x14ac:dyDescent="0.25">
      <c r="A28" s="68">
        <v>4</v>
      </c>
      <c r="B28" s="67"/>
      <c r="C28" s="67"/>
      <c r="D28" s="68"/>
      <c r="E28" s="69" t="s">
        <v>1070</v>
      </c>
      <c r="F28" s="67"/>
      <c r="G28" s="67"/>
      <c r="H28" s="67"/>
      <c r="I28" s="81"/>
      <c r="J28" s="81"/>
      <c r="K28" s="81"/>
      <c r="L28" s="79">
        <f t="shared" ref="L28:R28" si="5">+L24+L25+L26+L27</f>
        <v>1350000</v>
      </c>
      <c r="M28" s="79">
        <f t="shared" si="5"/>
        <v>821990.31</v>
      </c>
      <c r="N28" s="79">
        <f t="shared" si="5"/>
        <v>821990.31</v>
      </c>
      <c r="O28" s="79">
        <f t="shared" si="5"/>
        <v>821990.31</v>
      </c>
      <c r="P28" s="70">
        <f t="shared" si="5"/>
        <v>0</v>
      </c>
      <c r="Q28" s="70">
        <f t="shared" si="5"/>
        <v>821990.31</v>
      </c>
      <c r="R28" s="70">
        <f t="shared" si="5"/>
        <v>821990.31</v>
      </c>
      <c r="S28" s="80">
        <f t="shared" si="3"/>
        <v>1</v>
      </c>
      <c r="T28" s="80">
        <f>(+T24+T25+T26+T27)/A28</f>
        <v>1</v>
      </c>
      <c r="U28" s="110" t="s">
        <v>791</v>
      </c>
      <c r="V28" s="110"/>
      <c r="W28" s="110"/>
      <c r="X28" s="110"/>
      <c r="Y28" s="110"/>
      <c r="Z28" s="110"/>
      <c r="AA28" s="110"/>
      <c r="AB28" s="110"/>
      <c r="AC28" s="110"/>
      <c r="AD28" s="110"/>
    </row>
    <row r="29" spans="1:30" ht="36" x14ac:dyDescent="0.25">
      <c r="A29" s="82">
        <f>+A23+A28</f>
        <v>7</v>
      </c>
      <c r="B29" s="81"/>
      <c r="C29" s="81"/>
      <c r="D29" s="68"/>
      <c r="E29" s="69" t="s">
        <v>911</v>
      </c>
      <c r="F29" s="81"/>
      <c r="G29" s="81"/>
      <c r="H29" s="81"/>
      <c r="I29" s="81"/>
      <c r="J29" s="81"/>
      <c r="K29" s="81"/>
      <c r="L29" s="79">
        <f t="shared" ref="L29:R29" si="6">+L23+L28</f>
        <v>1600000</v>
      </c>
      <c r="M29" s="79">
        <f t="shared" si="6"/>
        <v>1076577.3900000001</v>
      </c>
      <c r="N29" s="79">
        <f t="shared" si="6"/>
        <v>1076577.3900000001</v>
      </c>
      <c r="O29" s="79">
        <f t="shared" si="6"/>
        <v>1076577.3900000001</v>
      </c>
      <c r="P29" s="79">
        <f t="shared" si="6"/>
        <v>0</v>
      </c>
      <c r="Q29" s="79">
        <f t="shared" si="6"/>
        <v>1076577.3900000001</v>
      </c>
      <c r="R29" s="79">
        <f t="shared" si="6"/>
        <v>1076577.3900000001</v>
      </c>
      <c r="S29" s="122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4"/>
    </row>
    <row r="30" spans="1:30" x14ac:dyDescent="0.25">
      <c r="A30" s="68"/>
      <c r="B30" s="67"/>
      <c r="C30" s="67"/>
      <c r="D30" s="68"/>
      <c r="E30" s="69" t="s">
        <v>998</v>
      </c>
      <c r="F30" s="67"/>
      <c r="G30" s="67"/>
      <c r="H30" s="67"/>
      <c r="I30" s="81"/>
      <c r="J30" s="81"/>
      <c r="K30" s="81"/>
      <c r="L30" s="79"/>
      <c r="M30" s="79"/>
      <c r="N30" s="79"/>
      <c r="O30" s="79"/>
      <c r="P30" s="70"/>
      <c r="Q30" s="70"/>
      <c r="R30" s="70"/>
      <c r="S30" s="122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4"/>
    </row>
    <row r="31" spans="1:30" ht="27" x14ac:dyDescent="0.25">
      <c r="A31" s="71">
        <v>1</v>
      </c>
      <c r="B31" s="71" t="s">
        <v>999</v>
      </c>
      <c r="C31" s="72" t="s">
        <v>998</v>
      </c>
      <c r="D31" s="71" t="s">
        <v>242</v>
      </c>
      <c r="E31" s="73" t="s">
        <v>243</v>
      </c>
      <c r="F31" s="71" t="s">
        <v>17</v>
      </c>
      <c r="G31" s="72" t="s">
        <v>18</v>
      </c>
      <c r="H31" s="73" t="s">
        <v>8</v>
      </c>
      <c r="I31" s="74" t="s">
        <v>782</v>
      </c>
      <c r="J31" s="75" t="s">
        <v>802</v>
      </c>
      <c r="K31" s="74" t="s">
        <v>903</v>
      </c>
      <c r="L31" s="76">
        <v>400000</v>
      </c>
      <c r="M31" s="76">
        <v>444916.64</v>
      </c>
      <c r="N31" s="76">
        <v>444916.64</v>
      </c>
      <c r="O31" s="76">
        <v>444916.64</v>
      </c>
      <c r="P31" s="76">
        <v>0</v>
      </c>
      <c r="Q31" s="76">
        <v>444916.64</v>
      </c>
      <c r="R31" s="76">
        <v>444916.64</v>
      </c>
      <c r="S31" s="77">
        <f>Q31/M31</f>
        <v>1</v>
      </c>
      <c r="T31" s="77">
        <v>1</v>
      </c>
      <c r="U31" s="71" t="s">
        <v>784</v>
      </c>
      <c r="V31" s="71" t="s">
        <v>33</v>
      </c>
      <c r="W31" s="71" t="s">
        <v>32</v>
      </c>
      <c r="X31" s="71" t="s">
        <v>33</v>
      </c>
      <c r="Y31" s="71" t="s">
        <v>40</v>
      </c>
      <c r="Z31" s="73" t="s">
        <v>32</v>
      </c>
      <c r="AA31" s="73" t="s">
        <v>20</v>
      </c>
      <c r="AB31" s="73" t="s">
        <v>40</v>
      </c>
      <c r="AC31" s="73" t="s">
        <v>833</v>
      </c>
      <c r="AD31" s="73"/>
    </row>
    <row r="32" spans="1:30" x14ac:dyDescent="0.25">
      <c r="A32" s="68">
        <v>1</v>
      </c>
      <c r="B32" s="67"/>
      <c r="C32" s="67"/>
      <c r="D32" s="68"/>
      <c r="E32" s="69" t="s">
        <v>1072</v>
      </c>
      <c r="F32" s="67"/>
      <c r="G32" s="67"/>
      <c r="H32" s="67"/>
      <c r="I32" s="81"/>
      <c r="J32" s="81"/>
      <c r="K32" s="81"/>
      <c r="L32" s="79">
        <f t="shared" ref="L32:R33" si="7">+L31</f>
        <v>400000</v>
      </c>
      <c r="M32" s="79">
        <f t="shared" si="7"/>
        <v>444916.64</v>
      </c>
      <c r="N32" s="79">
        <f t="shared" si="7"/>
        <v>444916.64</v>
      </c>
      <c r="O32" s="79">
        <f t="shared" si="7"/>
        <v>444916.64</v>
      </c>
      <c r="P32" s="70">
        <f t="shared" si="7"/>
        <v>0</v>
      </c>
      <c r="Q32" s="70">
        <f t="shared" si="7"/>
        <v>444916.64</v>
      </c>
      <c r="R32" s="70">
        <f t="shared" si="7"/>
        <v>444916.64</v>
      </c>
      <c r="S32" s="80">
        <f>Q32/M32</f>
        <v>1</v>
      </c>
      <c r="T32" s="80">
        <f>(+T31)/A32</f>
        <v>1</v>
      </c>
      <c r="U32" s="110" t="s">
        <v>791</v>
      </c>
      <c r="V32" s="110"/>
      <c r="W32" s="110"/>
      <c r="X32" s="110"/>
      <c r="Y32" s="110"/>
      <c r="Z32" s="110"/>
      <c r="AA32" s="110"/>
      <c r="AB32" s="110"/>
      <c r="AC32" s="110"/>
      <c r="AD32" s="110"/>
    </row>
    <row r="33" spans="1:30" ht="27" x14ac:dyDescent="0.25">
      <c r="A33" s="82">
        <f>+A32</f>
        <v>1</v>
      </c>
      <c r="B33" s="81"/>
      <c r="C33" s="81"/>
      <c r="D33" s="68"/>
      <c r="E33" s="69" t="s">
        <v>1000</v>
      </c>
      <c r="F33" s="81"/>
      <c r="G33" s="81"/>
      <c r="H33" s="81"/>
      <c r="I33" s="81"/>
      <c r="J33" s="81"/>
      <c r="K33" s="81"/>
      <c r="L33" s="79">
        <f t="shared" si="7"/>
        <v>400000</v>
      </c>
      <c r="M33" s="79">
        <f t="shared" si="7"/>
        <v>444916.64</v>
      </c>
      <c r="N33" s="79">
        <f t="shared" si="7"/>
        <v>444916.64</v>
      </c>
      <c r="O33" s="79">
        <f t="shared" si="7"/>
        <v>444916.64</v>
      </c>
      <c r="P33" s="79">
        <f t="shared" si="7"/>
        <v>0</v>
      </c>
      <c r="Q33" s="79">
        <f t="shared" si="7"/>
        <v>444916.64</v>
      </c>
      <c r="R33" s="79">
        <f t="shared" si="7"/>
        <v>444916.64</v>
      </c>
      <c r="S33" s="122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4"/>
    </row>
    <row r="34" spans="1:30" ht="18" x14ac:dyDescent="0.25">
      <c r="A34" s="68"/>
      <c r="B34" s="67"/>
      <c r="C34" s="67"/>
      <c r="D34" s="68"/>
      <c r="E34" s="69" t="s">
        <v>972</v>
      </c>
      <c r="F34" s="67"/>
      <c r="G34" s="67"/>
      <c r="H34" s="67"/>
      <c r="I34" s="81"/>
      <c r="J34" s="81"/>
      <c r="K34" s="81"/>
      <c r="L34" s="79"/>
      <c r="M34" s="79"/>
      <c r="N34" s="79"/>
      <c r="O34" s="79"/>
      <c r="P34" s="70"/>
      <c r="Q34" s="70"/>
      <c r="R34" s="70"/>
      <c r="S34" s="122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4"/>
    </row>
    <row r="35" spans="1:30" ht="36" x14ac:dyDescent="0.25">
      <c r="A35" s="71">
        <v>1</v>
      </c>
      <c r="B35" s="71" t="s">
        <v>973</v>
      </c>
      <c r="C35" s="72" t="s">
        <v>972</v>
      </c>
      <c r="D35" s="71" t="s">
        <v>322</v>
      </c>
      <c r="E35" s="73" t="s">
        <v>323</v>
      </c>
      <c r="F35" s="71" t="s">
        <v>17</v>
      </c>
      <c r="G35" s="72" t="s">
        <v>18</v>
      </c>
      <c r="H35" s="73" t="s">
        <v>8</v>
      </c>
      <c r="I35" s="74" t="s">
        <v>782</v>
      </c>
      <c r="J35" s="75" t="s">
        <v>802</v>
      </c>
      <c r="K35" s="74" t="s">
        <v>903</v>
      </c>
      <c r="L35" s="76">
        <v>1000000</v>
      </c>
      <c r="M35" s="76">
        <v>1008999.97</v>
      </c>
      <c r="N35" s="76">
        <v>1008999.97</v>
      </c>
      <c r="O35" s="76">
        <v>1008999.97</v>
      </c>
      <c r="P35" s="76">
        <v>0</v>
      </c>
      <c r="Q35" s="76">
        <v>1008999.97</v>
      </c>
      <c r="R35" s="76">
        <v>803649.93</v>
      </c>
      <c r="S35" s="77">
        <f>Q35/M35</f>
        <v>1</v>
      </c>
      <c r="T35" s="77">
        <v>1</v>
      </c>
      <c r="U35" s="71" t="s">
        <v>784</v>
      </c>
      <c r="V35" s="71" t="s">
        <v>19</v>
      </c>
      <c r="W35" s="71" t="s">
        <v>32</v>
      </c>
      <c r="X35" s="71" t="s">
        <v>324</v>
      </c>
      <c r="Y35" s="71" t="s">
        <v>69</v>
      </c>
      <c r="Z35" s="73" t="s">
        <v>32</v>
      </c>
      <c r="AA35" s="73" t="s">
        <v>69</v>
      </c>
      <c r="AB35" s="73" t="s">
        <v>67</v>
      </c>
      <c r="AC35" s="73" t="s">
        <v>833</v>
      </c>
      <c r="AD35" s="73"/>
    </row>
    <row r="36" spans="1:30" ht="18" x14ac:dyDescent="0.25">
      <c r="A36" s="68">
        <v>1</v>
      </c>
      <c r="B36" s="67"/>
      <c r="C36" s="67"/>
      <c r="D36" s="68"/>
      <c r="E36" s="69" t="s">
        <v>1073</v>
      </c>
      <c r="F36" s="67"/>
      <c r="G36" s="67"/>
      <c r="H36" s="67"/>
      <c r="I36" s="81"/>
      <c r="J36" s="81"/>
      <c r="K36" s="81"/>
      <c r="L36" s="79">
        <f t="shared" ref="L36:R37" si="8">+L35</f>
        <v>1000000</v>
      </c>
      <c r="M36" s="79">
        <f t="shared" si="8"/>
        <v>1008999.97</v>
      </c>
      <c r="N36" s="79">
        <f t="shared" si="8"/>
        <v>1008999.97</v>
      </c>
      <c r="O36" s="79">
        <f t="shared" si="8"/>
        <v>1008999.97</v>
      </c>
      <c r="P36" s="70">
        <f t="shared" si="8"/>
        <v>0</v>
      </c>
      <c r="Q36" s="70">
        <f t="shared" si="8"/>
        <v>1008999.97</v>
      </c>
      <c r="R36" s="70">
        <f t="shared" si="8"/>
        <v>803649.93</v>
      </c>
      <c r="S36" s="80">
        <f>Q36/M36</f>
        <v>1</v>
      </c>
      <c r="T36" s="80">
        <f>(+T35)/A36</f>
        <v>1</v>
      </c>
      <c r="U36" s="110" t="s">
        <v>791</v>
      </c>
      <c r="V36" s="110"/>
      <c r="W36" s="110"/>
      <c r="X36" s="110"/>
      <c r="Y36" s="110"/>
      <c r="Z36" s="110"/>
      <c r="AA36" s="110"/>
      <c r="AB36" s="110"/>
      <c r="AC36" s="110"/>
      <c r="AD36" s="110"/>
    </row>
    <row r="37" spans="1:30" ht="36" x14ac:dyDescent="0.25">
      <c r="A37" s="82">
        <f>+A36</f>
        <v>1</v>
      </c>
      <c r="B37" s="81"/>
      <c r="C37" s="81"/>
      <c r="D37" s="68"/>
      <c r="E37" s="69" t="s">
        <v>974</v>
      </c>
      <c r="F37" s="81"/>
      <c r="G37" s="81"/>
      <c r="H37" s="81"/>
      <c r="I37" s="81"/>
      <c r="J37" s="81"/>
      <c r="K37" s="81"/>
      <c r="L37" s="79">
        <f t="shared" si="8"/>
        <v>1000000</v>
      </c>
      <c r="M37" s="79">
        <f t="shared" si="8"/>
        <v>1008999.97</v>
      </c>
      <c r="N37" s="79">
        <f t="shared" si="8"/>
        <v>1008999.97</v>
      </c>
      <c r="O37" s="79">
        <f t="shared" si="8"/>
        <v>1008999.97</v>
      </c>
      <c r="P37" s="79">
        <f t="shared" si="8"/>
        <v>0</v>
      </c>
      <c r="Q37" s="79">
        <f t="shared" si="8"/>
        <v>1008999.97</v>
      </c>
      <c r="R37" s="79">
        <f t="shared" si="8"/>
        <v>803649.93</v>
      </c>
      <c r="S37" s="122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4"/>
    </row>
    <row r="38" spans="1:30" ht="18" x14ac:dyDescent="0.25">
      <c r="A38" s="68"/>
      <c r="B38" s="67"/>
      <c r="C38" s="67"/>
      <c r="D38" s="68"/>
      <c r="E38" s="69" t="s">
        <v>946</v>
      </c>
      <c r="F38" s="67"/>
      <c r="G38" s="67"/>
      <c r="H38" s="67"/>
      <c r="I38" s="81"/>
      <c r="J38" s="81"/>
      <c r="K38" s="81"/>
      <c r="L38" s="79"/>
      <c r="M38" s="79"/>
      <c r="N38" s="79"/>
      <c r="O38" s="79"/>
      <c r="P38" s="70"/>
      <c r="Q38" s="70"/>
      <c r="R38" s="70"/>
      <c r="S38" s="122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4"/>
    </row>
    <row r="39" spans="1:30" ht="27" x14ac:dyDescent="0.25">
      <c r="A39" s="71">
        <v>1</v>
      </c>
      <c r="B39" s="71" t="s">
        <v>975</v>
      </c>
      <c r="C39" s="72" t="s">
        <v>946</v>
      </c>
      <c r="D39" s="71" t="s">
        <v>357</v>
      </c>
      <c r="E39" s="73" t="s">
        <v>358</v>
      </c>
      <c r="F39" s="71" t="s">
        <v>17</v>
      </c>
      <c r="G39" s="72" t="s">
        <v>18</v>
      </c>
      <c r="H39" s="73" t="s">
        <v>8</v>
      </c>
      <c r="I39" s="74" t="s">
        <v>782</v>
      </c>
      <c r="J39" s="75" t="s">
        <v>802</v>
      </c>
      <c r="K39" s="74" t="s">
        <v>903</v>
      </c>
      <c r="L39" s="76">
        <v>1000000</v>
      </c>
      <c r="M39" s="76">
        <v>999399.27</v>
      </c>
      <c r="N39" s="76">
        <v>999399.27</v>
      </c>
      <c r="O39" s="76">
        <v>999399.27</v>
      </c>
      <c r="P39" s="76">
        <v>0</v>
      </c>
      <c r="Q39" s="76">
        <v>999399.27</v>
      </c>
      <c r="R39" s="76">
        <v>999399.27</v>
      </c>
      <c r="S39" s="77">
        <f t="shared" ref="S39:S46" si="9">Q39/M39</f>
        <v>1</v>
      </c>
      <c r="T39" s="77">
        <v>1</v>
      </c>
      <c r="U39" s="71" t="s">
        <v>784</v>
      </c>
      <c r="V39" s="71" t="s">
        <v>33</v>
      </c>
      <c r="W39" s="71" t="s">
        <v>32</v>
      </c>
      <c r="X39" s="71" t="s">
        <v>33</v>
      </c>
      <c r="Y39" s="71" t="s">
        <v>20</v>
      </c>
      <c r="Z39" s="73" t="s">
        <v>32</v>
      </c>
      <c r="AA39" s="73" t="s">
        <v>20</v>
      </c>
      <c r="AB39" s="73" t="s">
        <v>40</v>
      </c>
      <c r="AC39" s="73" t="s">
        <v>979</v>
      </c>
      <c r="AD39" s="73"/>
    </row>
    <row r="40" spans="1:30" ht="18" x14ac:dyDescent="0.25">
      <c r="A40" s="68">
        <v>1</v>
      </c>
      <c r="B40" s="67"/>
      <c r="C40" s="67"/>
      <c r="D40" s="68"/>
      <c r="E40" s="69" t="s">
        <v>1032</v>
      </c>
      <c r="F40" s="67"/>
      <c r="G40" s="67"/>
      <c r="H40" s="67"/>
      <c r="I40" s="81"/>
      <c r="J40" s="81"/>
      <c r="K40" s="81"/>
      <c r="L40" s="79">
        <f t="shared" ref="L40:R40" si="10">+L39</f>
        <v>1000000</v>
      </c>
      <c r="M40" s="79">
        <f t="shared" si="10"/>
        <v>999399.27</v>
      </c>
      <c r="N40" s="79">
        <f t="shared" si="10"/>
        <v>999399.27</v>
      </c>
      <c r="O40" s="79">
        <f t="shared" si="10"/>
        <v>999399.27</v>
      </c>
      <c r="P40" s="70">
        <f t="shared" si="10"/>
        <v>0</v>
      </c>
      <c r="Q40" s="70">
        <f t="shared" si="10"/>
        <v>999399.27</v>
      </c>
      <c r="R40" s="70">
        <f t="shared" si="10"/>
        <v>999399.27</v>
      </c>
      <c r="S40" s="80">
        <f t="shared" si="9"/>
        <v>1</v>
      </c>
      <c r="T40" s="80">
        <f>(+T39)/A40</f>
        <v>1</v>
      </c>
      <c r="U40" s="110" t="s">
        <v>791</v>
      </c>
      <c r="V40" s="110"/>
      <c r="W40" s="110"/>
      <c r="X40" s="110"/>
      <c r="Y40" s="110"/>
      <c r="Z40" s="110"/>
      <c r="AA40" s="110"/>
      <c r="AB40" s="110"/>
      <c r="AC40" s="110"/>
      <c r="AD40" s="110"/>
    </row>
    <row r="41" spans="1:30" ht="27" x14ac:dyDescent="0.25">
      <c r="A41" s="71">
        <v>1</v>
      </c>
      <c r="B41" s="71" t="s">
        <v>947</v>
      </c>
      <c r="C41" s="72" t="s">
        <v>946</v>
      </c>
      <c r="D41" s="71" t="s">
        <v>359</v>
      </c>
      <c r="E41" s="73" t="s">
        <v>360</v>
      </c>
      <c r="F41" s="71" t="s">
        <v>17</v>
      </c>
      <c r="G41" s="72" t="s">
        <v>18</v>
      </c>
      <c r="H41" s="73" t="s">
        <v>8</v>
      </c>
      <c r="I41" s="74" t="s">
        <v>782</v>
      </c>
      <c r="J41" s="75" t="s">
        <v>802</v>
      </c>
      <c r="K41" s="74" t="s">
        <v>903</v>
      </c>
      <c r="L41" s="76">
        <v>25000</v>
      </c>
      <c r="M41" s="76">
        <v>4872</v>
      </c>
      <c r="N41" s="76">
        <v>4872</v>
      </c>
      <c r="O41" s="76">
        <v>4872</v>
      </c>
      <c r="P41" s="76">
        <v>0</v>
      </c>
      <c r="Q41" s="76">
        <v>4872</v>
      </c>
      <c r="R41" s="76">
        <v>4872</v>
      </c>
      <c r="S41" s="77">
        <f t="shared" si="9"/>
        <v>1</v>
      </c>
      <c r="T41" s="77">
        <v>1</v>
      </c>
      <c r="U41" s="71" t="s">
        <v>784</v>
      </c>
      <c r="V41" s="71" t="s">
        <v>19</v>
      </c>
      <c r="W41" s="71" t="s">
        <v>32</v>
      </c>
      <c r="X41" s="71" t="s">
        <v>361</v>
      </c>
      <c r="Y41" s="71" t="s">
        <v>26</v>
      </c>
      <c r="Z41" s="73" t="s">
        <v>32</v>
      </c>
      <c r="AA41" s="73" t="s">
        <v>47</v>
      </c>
      <c r="AB41" s="73" t="s">
        <v>74</v>
      </c>
      <c r="AC41" s="73" t="s">
        <v>833</v>
      </c>
      <c r="AD41" s="73"/>
    </row>
    <row r="42" spans="1:30" ht="18" x14ac:dyDescent="0.25">
      <c r="A42" s="68">
        <v>1</v>
      </c>
      <c r="B42" s="67"/>
      <c r="C42" s="67"/>
      <c r="D42" s="68"/>
      <c r="E42" s="69" t="s">
        <v>1032</v>
      </c>
      <c r="F42" s="67"/>
      <c r="G42" s="67"/>
      <c r="H42" s="67"/>
      <c r="I42" s="81"/>
      <c r="J42" s="81"/>
      <c r="K42" s="81"/>
      <c r="L42" s="79">
        <f t="shared" ref="L42:R42" si="11">+L41</f>
        <v>25000</v>
      </c>
      <c r="M42" s="79">
        <f t="shared" si="11"/>
        <v>4872</v>
      </c>
      <c r="N42" s="79">
        <f t="shared" si="11"/>
        <v>4872</v>
      </c>
      <c r="O42" s="79">
        <f t="shared" si="11"/>
        <v>4872</v>
      </c>
      <c r="P42" s="70">
        <f t="shared" si="11"/>
        <v>0</v>
      </c>
      <c r="Q42" s="70">
        <f t="shared" si="11"/>
        <v>4872</v>
      </c>
      <c r="R42" s="70">
        <f t="shared" si="11"/>
        <v>4872</v>
      </c>
      <c r="S42" s="80">
        <f t="shared" si="9"/>
        <v>1</v>
      </c>
      <c r="T42" s="80">
        <f>(+T41)/A42</f>
        <v>1</v>
      </c>
      <c r="U42" s="110" t="s">
        <v>791</v>
      </c>
      <c r="V42" s="110"/>
      <c r="W42" s="110"/>
      <c r="X42" s="110"/>
      <c r="Y42" s="110"/>
      <c r="Z42" s="110"/>
      <c r="AA42" s="110"/>
      <c r="AB42" s="110"/>
      <c r="AC42" s="110"/>
      <c r="AD42" s="110"/>
    </row>
    <row r="43" spans="1:30" ht="27" x14ac:dyDescent="0.25">
      <c r="A43" s="71">
        <v>1</v>
      </c>
      <c r="B43" s="71" t="s">
        <v>1002</v>
      </c>
      <c r="C43" s="72" t="s">
        <v>946</v>
      </c>
      <c r="D43" s="71" t="s">
        <v>355</v>
      </c>
      <c r="E43" s="73" t="s">
        <v>356</v>
      </c>
      <c r="F43" s="71" t="s">
        <v>17</v>
      </c>
      <c r="G43" s="72" t="s">
        <v>18</v>
      </c>
      <c r="H43" s="73" t="s">
        <v>8</v>
      </c>
      <c r="I43" s="74" t="s">
        <v>782</v>
      </c>
      <c r="J43" s="75" t="s">
        <v>802</v>
      </c>
      <c r="K43" s="74" t="s">
        <v>896</v>
      </c>
      <c r="L43" s="76">
        <v>100000</v>
      </c>
      <c r="M43" s="76">
        <v>308459.5</v>
      </c>
      <c r="N43" s="76">
        <v>308459.5</v>
      </c>
      <c r="O43" s="76">
        <v>308459.5</v>
      </c>
      <c r="P43" s="76">
        <v>0</v>
      </c>
      <c r="Q43" s="76">
        <v>308459.5</v>
      </c>
      <c r="R43" s="76">
        <v>308459.5</v>
      </c>
      <c r="S43" s="77">
        <f t="shared" si="9"/>
        <v>1</v>
      </c>
      <c r="T43" s="77">
        <v>1</v>
      </c>
      <c r="U43" s="71" t="s">
        <v>784</v>
      </c>
      <c r="V43" s="71" t="s">
        <v>33</v>
      </c>
      <c r="W43" s="71" t="s">
        <v>32</v>
      </c>
      <c r="X43" s="71" t="s">
        <v>33</v>
      </c>
      <c r="Y43" s="71" t="s">
        <v>350</v>
      </c>
      <c r="Z43" s="73" t="s">
        <v>32</v>
      </c>
      <c r="AA43" s="73" t="s">
        <v>67</v>
      </c>
      <c r="AB43" s="73" t="s">
        <v>67</v>
      </c>
      <c r="AC43" s="73" t="s">
        <v>833</v>
      </c>
      <c r="AD43" s="73"/>
    </row>
    <row r="44" spans="1:30" ht="36" x14ac:dyDescent="0.25">
      <c r="A44" s="71">
        <v>2</v>
      </c>
      <c r="B44" s="71" t="s">
        <v>1005</v>
      </c>
      <c r="C44" s="72" t="s">
        <v>946</v>
      </c>
      <c r="D44" s="71" t="s">
        <v>372</v>
      </c>
      <c r="E44" s="73" t="s">
        <v>373</v>
      </c>
      <c r="F44" s="71" t="s">
        <v>17</v>
      </c>
      <c r="G44" s="72" t="s">
        <v>18</v>
      </c>
      <c r="H44" s="73" t="s">
        <v>8</v>
      </c>
      <c r="I44" s="74" t="s">
        <v>782</v>
      </c>
      <c r="J44" s="75" t="s">
        <v>802</v>
      </c>
      <c r="K44" s="74" t="s">
        <v>928</v>
      </c>
      <c r="L44" s="76">
        <v>0</v>
      </c>
      <c r="M44" s="76">
        <v>129998.25</v>
      </c>
      <c r="N44" s="76">
        <v>129998.25</v>
      </c>
      <c r="O44" s="76">
        <v>129998.25</v>
      </c>
      <c r="P44" s="76">
        <v>0</v>
      </c>
      <c r="Q44" s="76">
        <v>129998.25</v>
      </c>
      <c r="R44" s="76">
        <v>129998.25</v>
      </c>
      <c r="S44" s="77">
        <f t="shared" si="9"/>
        <v>1</v>
      </c>
      <c r="T44" s="77">
        <v>1</v>
      </c>
      <c r="U44" s="71" t="s">
        <v>784</v>
      </c>
      <c r="V44" s="71" t="s">
        <v>374</v>
      </c>
      <c r="W44" s="71" t="s">
        <v>32</v>
      </c>
      <c r="X44" s="71" t="s">
        <v>198</v>
      </c>
      <c r="Y44" s="71" t="s">
        <v>375</v>
      </c>
      <c r="Z44" s="73" t="s">
        <v>32</v>
      </c>
      <c r="AA44" s="73" t="s">
        <v>74</v>
      </c>
      <c r="AB44" s="73" t="s">
        <v>67</v>
      </c>
      <c r="AC44" s="73" t="s">
        <v>810</v>
      </c>
      <c r="AD44" s="73"/>
    </row>
    <row r="45" spans="1:30" ht="36" x14ac:dyDescent="0.25">
      <c r="A45" s="71">
        <v>3</v>
      </c>
      <c r="B45" s="71" t="s">
        <v>1005</v>
      </c>
      <c r="C45" s="72" t="s">
        <v>946</v>
      </c>
      <c r="D45" s="71" t="s">
        <v>376</v>
      </c>
      <c r="E45" s="73" t="s">
        <v>377</v>
      </c>
      <c r="F45" s="71" t="s">
        <v>17</v>
      </c>
      <c r="G45" s="72" t="s">
        <v>18</v>
      </c>
      <c r="H45" s="73" t="s">
        <v>8</v>
      </c>
      <c r="I45" s="74" t="s">
        <v>782</v>
      </c>
      <c r="J45" s="75" t="s">
        <v>802</v>
      </c>
      <c r="K45" s="74" t="s">
        <v>1006</v>
      </c>
      <c r="L45" s="76">
        <v>0</v>
      </c>
      <c r="M45" s="76">
        <v>63752.05</v>
      </c>
      <c r="N45" s="76">
        <v>63752.05</v>
      </c>
      <c r="O45" s="76">
        <v>63752.05</v>
      </c>
      <c r="P45" s="76">
        <v>0</v>
      </c>
      <c r="Q45" s="76">
        <v>63752.05</v>
      </c>
      <c r="R45" s="76">
        <v>63752.05</v>
      </c>
      <c r="S45" s="77">
        <f t="shared" si="9"/>
        <v>1</v>
      </c>
      <c r="T45" s="77">
        <v>1</v>
      </c>
      <c r="U45" s="71" t="s">
        <v>784</v>
      </c>
      <c r="V45" s="71" t="s">
        <v>374</v>
      </c>
      <c r="W45" s="71" t="s">
        <v>32</v>
      </c>
      <c r="X45" s="71" t="s">
        <v>198</v>
      </c>
      <c r="Y45" s="71" t="s">
        <v>375</v>
      </c>
      <c r="Z45" s="73" t="s">
        <v>32</v>
      </c>
      <c r="AA45" s="73" t="s">
        <v>74</v>
      </c>
      <c r="AB45" s="73" t="s">
        <v>67</v>
      </c>
      <c r="AC45" s="73" t="s">
        <v>810</v>
      </c>
      <c r="AD45" s="73"/>
    </row>
    <row r="46" spans="1:30" ht="18" x14ac:dyDescent="0.25">
      <c r="A46" s="68">
        <v>3</v>
      </c>
      <c r="B46" s="67"/>
      <c r="C46" s="67"/>
      <c r="D46" s="68"/>
      <c r="E46" s="69" t="s">
        <v>1032</v>
      </c>
      <c r="F46" s="67"/>
      <c r="G46" s="67"/>
      <c r="H46" s="67"/>
      <c r="I46" s="81"/>
      <c r="J46" s="81"/>
      <c r="K46" s="81"/>
      <c r="L46" s="79">
        <f t="shared" ref="L46:R46" si="12">+L43+L44+L45</f>
        <v>100000</v>
      </c>
      <c r="M46" s="79">
        <f t="shared" si="12"/>
        <v>502209.8</v>
      </c>
      <c r="N46" s="79">
        <f t="shared" si="12"/>
        <v>502209.8</v>
      </c>
      <c r="O46" s="79">
        <f t="shared" si="12"/>
        <v>502209.8</v>
      </c>
      <c r="P46" s="70">
        <f t="shared" si="12"/>
        <v>0</v>
      </c>
      <c r="Q46" s="70">
        <f t="shared" si="12"/>
        <v>502209.8</v>
      </c>
      <c r="R46" s="70">
        <f t="shared" si="12"/>
        <v>502209.8</v>
      </c>
      <c r="S46" s="80">
        <f t="shared" si="9"/>
        <v>1</v>
      </c>
      <c r="T46" s="80">
        <f>(+T43+T44+T45)/A46</f>
        <v>1</v>
      </c>
      <c r="U46" s="110" t="s">
        <v>791</v>
      </c>
      <c r="V46" s="110"/>
      <c r="W46" s="110"/>
      <c r="X46" s="110"/>
      <c r="Y46" s="110"/>
      <c r="Z46" s="110"/>
      <c r="AA46" s="110"/>
      <c r="AB46" s="110"/>
      <c r="AC46" s="110"/>
      <c r="AD46" s="110"/>
    </row>
    <row r="47" spans="1:30" ht="36" x14ac:dyDescent="0.25">
      <c r="A47" s="82">
        <f>+A40+A42+A46</f>
        <v>5</v>
      </c>
      <c r="B47" s="81"/>
      <c r="C47" s="81"/>
      <c r="D47" s="68"/>
      <c r="E47" s="69" t="s">
        <v>948</v>
      </c>
      <c r="F47" s="81"/>
      <c r="G47" s="81"/>
      <c r="H47" s="81"/>
      <c r="I47" s="81"/>
      <c r="J47" s="81"/>
      <c r="K47" s="81"/>
      <c r="L47" s="79">
        <f t="shared" ref="L47:R47" si="13">+L40+L42+L46</f>
        <v>1125000</v>
      </c>
      <c r="M47" s="79">
        <f t="shared" si="13"/>
        <v>1506481.07</v>
      </c>
      <c r="N47" s="79">
        <f t="shared" si="13"/>
        <v>1506481.07</v>
      </c>
      <c r="O47" s="79">
        <f t="shared" si="13"/>
        <v>1506481.07</v>
      </c>
      <c r="P47" s="79">
        <f t="shared" si="13"/>
        <v>0</v>
      </c>
      <c r="Q47" s="79">
        <f t="shared" si="13"/>
        <v>1506481.07</v>
      </c>
      <c r="R47" s="79">
        <f t="shared" si="13"/>
        <v>1506481.07</v>
      </c>
      <c r="S47" s="122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4"/>
    </row>
    <row r="48" spans="1:30" x14ac:dyDescent="0.25">
      <c r="A48" s="68"/>
      <c r="B48" s="67"/>
      <c r="C48" s="67"/>
      <c r="D48" s="68"/>
      <c r="E48" s="69" t="s">
        <v>977</v>
      </c>
      <c r="F48" s="67"/>
      <c r="G48" s="67"/>
      <c r="H48" s="67"/>
      <c r="I48" s="81"/>
      <c r="J48" s="81"/>
      <c r="K48" s="81"/>
      <c r="L48" s="79"/>
      <c r="M48" s="79"/>
      <c r="N48" s="79"/>
      <c r="O48" s="79"/>
      <c r="P48" s="70"/>
      <c r="Q48" s="70"/>
      <c r="R48" s="70"/>
      <c r="S48" s="122"/>
      <c r="T48" s="123"/>
      <c r="U48" s="123"/>
      <c r="V48" s="123"/>
      <c r="W48" s="123"/>
      <c r="X48" s="123"/>
      <c r="Y48" s="123"/>
      <c r="Z48" s="123"/>
      <c r="AA48" s="123"/>
      <c r="AB48" s="123"/>
      <c r="AC48" s="123"/>
      <c r="AD48" s="124"/>
    </row>
    <row r="49" spans="1:30" ht="27" x14ac:dyDescent="0.25">
      <c r="A49" s="71">
        <v>1</v>
      </c>
      <c r="B49" s="71" t="s">
        <v>978</v>
      </c>
      <c r="C49" s="72" t="s">
        <v>977</v>
      </c>
      <c r="D49" s="71" t="s">
        <v>422</v>
      </c>
      <c r="E49" s="73" t="s">
        <v>423</v>
      </c>
      <c r="F49" s="71" t="s">
        <v>17</v>
      </c>
      <c r="G49" s="72" t="s">
        <v>18</v>
      </c>
      <c r="H49" s="73" t="s">
        <v>8</v>
      </c>
      <c r="I49" s="74" t="s">
        <v>782</v>
      </c>
      <c r="J49" s="75" t="s">
        <v>802</v>
      </c>
      <c r="K49" s="74" t="s">
        <v>903</v>
      </c>
      <c r="L49" s="76">
        <v>200000</v>
      </c>
      <c r="M49" s="76">
        <v>196048.56</v>
      </c>
      <c r="N49" s="76">
        <v>196048.56</v>
      </c>
      <c r="O49" s="76">
        <v>196048.56</v>
      </c>
      <c r="P49" s="76">
        <v>0</v>
      </c>
      <c r="Q49" s="76">
        <v>196048.56</v>
      </c>
      <c r="R49" s="76">
        <v>196048.56</v>
      </c>
      <c r="S49" s="77">
        <f t="shared" ref="S49:S55" si="14">Q49/M49</f>
        <v>1</v>
      </c>
      <c r="T49" s="77">
        <v>1</v>
      </c>
      <c r="U49" s="71" t="s">
        <v>784</v>
      </c>
      <c r="V49" s="71" t="s">
        <v>33</v>
      </c>
      <c r="W49" s="71" t="s">
        <v>32</v>
      </c>
      <c r="X49" s="71" t="s">
        <v>33</v>
      </c>
      <c r="Y49" s="71" t="s">
        <v>40</v>
      </c>
      <c r="Z49" s="73" t="s">
        <v>32</v>
      </c>
      <c r="AA49" s="73" t="s">
        <v>40</v>
      </c>
      <c r="AB49" s="73" t="s">
        <v>40</v>
      </c>
      <c r="AC49" s="73" t="s">
        <v>833</v>
      </c>
      <c r="AD49" s="73"/>
    </row>
    <row r="50" spans="1:30" ht="18" x14ac:dyDescent="0.25">
      <c r="A50" s="68">
        <v>1</v>
      </c>
      <c r="B50" s="67"/>
      <c r="C50" s="67"/>
      <c r="D50" s="68"/>
      <c r="E50" s="69" t="s">
        <v>1033</v>
      </c>
      <c r="F50" s="67"/>
      <c r="G50" s="67"/>
      <c r="H50" s="67"/>
      <c r="I50" s="81"/>
      <c r="J50" s="81"/>
      <c r="K50" s="81"/>
      <c r="L50" s="79">
        <f t="shared" ref="L50:R50" si="15">+L49</f>
        <v>200000</v>
      </c>
      <c r="M50" s="79">
        <f t="shared" si="15"/>
        <v>196048.56</v>
      </c>
      <c r="N50" s="79">
        <f t="shared" si="15"/>
        <v>196048.56</v>
      </c>
      <c r="O50" s="79">
        <f t="shared" si="15"/>
        <v>196048.56</v>
      </c>
      <c r="P50" s="70">
        <f t="shared" si="15"/>
        <v>0</v>
      </c>
      <c r="Q50" s="70">
        <f t="shared" si="15"/>
        <v>196048.56</v>
      </c>
      <c r="R50" s="70">
        <f t="shared" si="15"/>
        <v>196048.56</v>
      </c>
      <c r="S50" s="80">
        <f t="shared" si="14"/>
        <v>1</v>
      </c>
      <c r="T50" s="80">
        <f>(+T49)/A50</f>
        <v>1</v>
      </c>
      <c r="U50" s="110" t="s">
        <v>791</v>
      </c>
      <c r="V50" s="110"/>
      <c r="W50" s="110"/>
      <c r="X50" s="110"/>
      <c r="Y50" s="110"/>
      <c r="Z50" s="110"/>
      <c r="AA50" s="110"/>
      <c r="AB50" s="110"/>
      <c r="AC50" s="110"/>
      <c r="AD50" s="110"/>
    </row>
    <row r="51" spans="1:30" ht="27" x14ac:dyDescent="0.25">
      <c r="A51" s="71">
        <v>1</v>
      </c>
      <c r="B51" s="71" t="s">
        <v>1007</v>
      </c>
      <c r="C51" s="72" t="s">
        <v>977</v>
      </c>
      <c r="D51" s="71" t="s">
        <v>426</v>
      </c>
      <c r="E51" s="73" t="s">
        <v>427</v>
      </c>
      <c r="F51" s="71" t="s">
        <v>17</v>
      </c>
      <c r="G51" s="72" t="s">
        <v>18</v>
      </c>
      <c r="H51" s="73" t="s">
        <v>8</v>
      </c>
      <c r="I51" s="74" t="s">
        <v>782</v>
      </c>
      <c r="J51" s="75" t="s">
        <v>802</v>
      </c>
      <c r="K51" s="74" t="s">
        <v>903</v>
      </c>
      <c r="L51" s="76">
        <v>500000</v>
      </c>
      <c r="M51" s="76">
        <v>494334.52</v>
      </c>
      <c r="N51" s="76">
        <v>494334.52</v>
      </c>
      <c r="O51" s="76">
        <v>494334.52</v>
      </c>
      <c r="P51" s="76">
        <v>0</v>
      </c>
      <c r="Q51" s="76">
        <v>494334.52</v>
      </c>
      <c r="R51" s="76">
        <v>146334.51999999999</v>
      </c>
      <c r="S51" s="77">
        <f t="shared" si="14"/>
        <v>1</v>
      </c>
      <c r="T51" s="77">
        <v>1</v>
      </c>
      <c r="U51" s="71" t="s">
        <v>784</v>
      </c>
      <c r="V51" s="71" t="s">
        <v>50</v>
      </c>
      <c r="W51" s="71" t="s">
        <v>32</v>
      </c>
      <c r="X51" s="71" t="s">
        <v>374</v>
      </c>
      <c r="Y51" s="71" t="s">
        <v>74</v>
      </c>
      <c r="Z51" s="73" t="s">
        <v>32</v>
      </c>
      <c r="AA51" s="73" t="s">
        <v>205</v>
      </c>
      <c r="AB51" s="73" t="s">
        <v>67</v>
      </c>
      <c r="AC51" s="73" t="s">
        <v>833</v>
      </c>
      <c r="AD51" s="73"/>
    </row>
    <row r="52" spans="1:30" ht="27" x14ac:dyDescent="0.25">
      <c r="A52" s="71">
        <v>2</v>
      </c>
      <c r="B52" s="71" t="s">
        <v>978</v>
      </c>
      <c r="C52" s="72" t="s">
        <v>977</v>
      </c>
      <c r="D52" s="71" t="s">
        <v>428</v>
      </c>
      <c r="E52" s="73" t="s">
        <v>429</v>
      </c>
      <c r="F52" s="71" t="s">
        <v>17</v>
      </c>
      <c r="G52" s="72" t="s">
        <v>18</v>
      </c>
      <c r="H52" s="73" t="s">
        <v>8</v>
      </c>
      <c r="I52" s="74" t="s">
        <v>782</v>
      </c>
      <c r="J52" s="75" t="s">
        <v>802</v>
      </c>
      <c r="K52" s="74" t="s">
        <v>903</v>
      </c>
      <c r="L52" s="76">
        <v>200000</v>
      </c>
      <c r="M52" s="76">
        <v>15718</v>
      </c>
      <c r="N52" s="76">
        <v>15718</v>
      </c>
      <c r="O52" s="76">
        <v>15718</v>
      </c>
      <c r="P52" s="76">
        <v>0</v>
      </c>
      <c r="Q52" s="76">
        <v>15718</v>
      </c>
      <c r="R52" s="76">
        <v>15718</v>
      </c>
      <c r="S52" s="77">
        <f t="shared" si="14"/>
        <v>1</v>
      </c>
      <c r="T52" s="77">
        <v>1</v>
      </c>
      <c r="U52" s="71" t="s">
        <v>784</v>
      </c>
      <c r="V52" s="71" t="s">
        <v>33</v>
      </c>
      <c r="W52" s="71" t="s">
        <v>32</v>
      </c>
      <c r="X52" s="71" t="s">
        <v>430</v>
      </c>
      <c r="Y52" s="71" t="s">
        <v>34</v>
      </c>
      <c r="Z52" s="73" t="s">
        <v>32</v>
      </c>
      <c r="AA52" s="73" t="s">
        <v>205</v>
      </c>
      <c r="AB52" s="73" t="s">
        <v>67</v>
      </c>
      <c r="AC52" s="73" t="s">
        <v>833</v>
      </c>
      <c r="AD52" s="73"/>
    </row>
    <row r="53" spans="1:30" ht="27" x14ac:dyDescent="0.25">
      <c r="A53" s="71">
        <v>3</v>
      </c>
      <c r="B53" s="71" t="s">
        <v>978</v>
      </c>
      <c r="C53" s="72" t="s">
        <v>977</v>
      </c>
      <c r="D53" s="71" t="s">
        <v>434</v>
      </c>
      <c r="E53" s="73" t="s">
        <v>435</v>
      </c>
      <c r="F53" s="71" t="s">
        <v>17</v>
      </c>
      <c r="G53" s="72" t="s">
        <v>18</v>
      </c>
      <c r="H53" s="73" t="s">
        <v>8</v>
      </c>
      <c r="I53" s="74" t="s">
        <v>782</v>
      </c>
      <c r="J53" s="75" t="s">
        <v>802</v>
      </c>
      <c r="K53" s="74" t="s">
        <v>903</v>
      </c>
      <c r="L53" s="76">
        <v>100000</v>
      </c>
      <c r="M53" s="76">
        <v>6873</v>
      </c>
      <c r="N53" s="76">
        <v>6873</v>
      </c>
      <c r="O53" s="76">
        <v>6873</v>
      </c>
      <c r="P53" s="76">
        <v>0</v>
      </c>
      <c r="Q53" s="76">
        <v>6873</v>
      </c>
      <c r="R53" s="76">
        <v>6873</v>
      </c>
      <c r="S53" s="77">
        <f t="shared" si="14"/>
        <v>1</v>
      </c>
      <c r="T53" s="77">
        <v>1</v>
      </c>
      <c r="U53" s="71" t="s">
        <v>784</v>
      </c>
      <c r="V53" s="71" t="s">
        <v>33</v>
      </c>
      <c r="W53" s="71" t="s">
        <v>32</v>
      </c>
      <c r="X53" s="71" t="s">
        <v>41</v>
      </c>
      <c r="Y53" s="71" t="s">
        <v>34</v>
      </c>
      <c r="Z53" s="73" t="s">
        <v>32</v>
      </c>
      <c r="AA53" s="73" t="s">
        <v>205</v>
      </c>
      <c r="AB53" s="73" t="s">
        <v>67</v>
      </c>
      <c r="AC53" s="73" t="s">
        <v>979</v>
      </c>
      <c r="AD53" s="73"/>
    </row>
    <row r="54" spans="1:30" ht="27" x14ac:dyDescent="0.25">
      <c r="A54" s="71">
        <v>4</v>
      </c>
      <c r="B54" s="71" t="s">
        <v>978</v>
      </c>
      <c r="C54" s="72" t="s">
        <v>977</v>
      </c>
      <c r="D54" s="71" t="s">
        <v>436</v>
      </c>
      <c r="E54" s="73" t="s">
        <v>437</v>
      </c>
      <c r="F54" s="71" t="s">
        <v>17</v>
      </c>
      <c r="G54" s="72" t="s">
        <v>18</v>
      </c>
      <c r="H54" s="73" t="s">
        <v>8</v>
      </c>
      <c r="I54" s="74" t="s">
        <v>782</v>
      </c>
      <c r="J54" s="75" t="s">
        <v>802</v>
      </c>
      <c r="K54" s="74" t="s">
        <v>903</v>
      </c>
      <c r="L54" s="76">
        <v>800000</v>
      </c>
      <c r="M54" s="76">
        <v>722541.83</v>
      </c>
      <c r="N54" s="76">
        <v>722541.83</v>
      </c>
      <c r="O54" s="76">
        <v>722541.83</v>
      </c>
      <c r="P54" s="76">
        <v>0</v>
      </c>
      <c r="Q54" s="76">
        <v>722541.83</v>
      </c>
      <c r="R54" s="76">
        <v>722541.83</v>
      </c>
      <c r="S54" s="77">
        <f t="shared" si="14"/>
        <v>1</v>
      </c>
      <c r="T54" s="77">
        <v>1</v>
      </c>
      <c r="U54" s="71" t="s">
        <v>784</v>
      </c>
      <c r="V54" s="71" t="s">
        <v>46</v>
      </c>
      <c r="W54" s="71" t="s">
        <v>32</v>
      </c>
      <c r="X54" s="71" t="s">
        <v>438</v>
      </c>
      <c r="Y54" s="71" t="s">
        <v>85</v>
      </c>
      <c r="Z54" s="73" t="s">
        <v>32</v>
      </c>
      <c r="AA54" s="73" t="s">
        <v>205</v>
      </c>
      <c r="AB54" s="73" t="s">
        <v>67</v>
      </c>
      <c r="AC54" s="73" t="s">
        <v>833</v>
      </c>
      <c r="AD54" s="73"/>
    </row>
    <row r="55" spans="1:30" ht="18" x14ac:dyDescent="0.25">
      <c r="A55" s="68">
        <v>4</v>
      </c>
      <c r="B55" s="67"/>
      <c r="C55" s="67"/>
      <c r="D55" s="68"/>
      <c r="E55" s="69" t="s">
        <v>1033</v>
      </c>
      <c r="F55" s="67"/>
      <c r="G55" s="67"/>
      <c r="H55" s="67"/>
      <c r="I55" s="81"/>
      <c r="J55" s="81"/>
      <c r="K55" s="81"/>
      <c r="L55" s="79">
        <f t="shared" ref="L55:R55" si="16">+L51+L52+L53+L54</f>
        <v>1600000</v>
      </c>
      <c r="M55" s="79">
        <f t="shared" si="16"/>
        <v>1239467.3500000001</v>
      </c>
      <c r="N55" s="79">
        <f t="shared" si="16"/>
        <v>1239467.3500000001</v>
      </c>
      <c r="O55" s="79">
        <f t="shared" si="16"/>
        <v>1239467.3500000001</v>
      </c>
      <c r="P55" s="70">
        <f t="shared" si="16"/>
        <v>0</v>
      </c>
      <c r="Q55" s="70">
        <f t="shared" si="16"/>
        <v>1239467.3500000001</v>
      </c>
      <c r="R55" s="70">
        <f t="shared" si="16"/>
        <v>891467.35</v>
      </c>
      <c r="S55" s="80">
        <f t="shared" si="14"/>
        <v>1</v>
      </c>
      <c r="T55" s="80">
        <f>(+T51+T52+T53+T54)/A55</f>
        <v>1</v>
      </c>
      <c r="U55" s="110" t="s">
        <v>791</v>
      </c>
      <c r="V55" s="110"/>
      <c r="W55" s="110"/>
      <c r="X55" s="110"/>
      <c r="Y55" s="110"/>
      <c r="Z55" s="110"/>
      <c r="AA55" s="110"/>
      <c r="AB55" s="110"/>
      <c r="AC55" s="110"/>
      <c r="AD55" s="110"/>
    </row>
    <row r="56" spans="1:30" ht="27" x14ac:dyDescent="0.25">
      <c r="A56" s="82">
        <f>+A50+A55</f>
        <v>5</v>
      </c>
      <c r="B56" s="81"/>
      <c r="C56" s="81"/>
      <c r="D56" s="68"/>
      <c r="E56" s="69" t="s">
        <v>980</v>
      </c>
      <c r="F56" s="81"/>
      <c r="G56" s="81"/>
      <c r="H56" s="81"/>
      <c r="I56" s="81"/>
      <c r="J56" s="81"/>
      <c r="K56" s="81"/>
      <c r="L56" s="79">
        <f t="shared" ref="L56:R56" si="17">+L50+L55</f>
        <v>1800000</v>
      </c>
      <c r="M56" s="79">
        <f t="shared" si="17"/>
        <v>1435515.9100000001</v>
      </c>
      <c r="N56" s="79">
        <f t="shared" si="17"/>
        <v>1435515.9100000001</v>
      </c>
      <c r="O56" s="79">
        <f t="shared" si="17"/>
        <v>1435515.9100000001</v>
      </c>
      <c r="P56" s="79">
        <f t="shared" si="17"/>
        <v>0</v>
      </c>
      <c r="Q56" s="79">
        <f t="shared" si="17"/>
        <v>1435515.9100000001</v>
      </c>
      <c r="R56" s="79">
        <f t="shared" si="17"/>
        <v>1087515.9099999999</v>
      </c>
      <c r="S56" s="122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4"/>
    </row>
    <row r="57" spans="1:30" x14ac:dyDescent="0.25">
      <c r="A57" s="68"/>
      <c r="B57" s="67"/>
      <c r="C57" s="67"/>
      <c r="D57" s="68"/>
      <c r="E57" s="69" t="s">
        <v>981</v>
      </c>
      <c r="F57" s="67"/>
      <c r="G57" s="67"/>
      <c r="H57" s="67"/>
      <c r="I57" s="81"/>
      <c r="J57" s="81"/>
      <c r="K57" s="81"/>
      <c r="L57" s="79"/>
      <c r="M57" s="79"/>
      <c r="N57" s="79"/>
      <c r="O57" s="79"/>
      <c r="P57" s="70"/>
      <c r="Q57" s="70"/>
      <c r="R57" s="70"/>
      <c r="S57" s="122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4"/>
    </row>
    <row r="58" spans="1:30" ht="27" x14ac:dyDescent="0.25">
      <c r="A58" s="71">
        <v>1</v>
      </c>
      <c r="B58" s="71" t="s">
        <v>1008</v>
      </c>
      <c r="C58" s="72" t="s">
        <v>981</v>
      </c>
      <c r="D58" s="71" t="s">
        <v>442</v>
      </c>
      <c r="E58" s="73" t="s">
        <v>443</v>
      </c>
      <c r="F58" s="71" t="s">
        <v>17</v>
      </c>
      <c r="G58" s="72" t="s">
        <v>18</v>
      </c>
      <c r="H58" s="73" t="s">
        <v>8</v>
      </c>
      <c r="I58" s="74" t="s">
        <v>782</v>
      </c>
      <c r="J58" s="75" t="s">
        <v>802</v>
      </c>
      <c r="K58" s="74" t="s">
        <v>903</v>
      </c>
      <c r="L58" s="76">
        <v>500000</v>
      </c>
      <c r="M58" s="76">
        <v>176336.44</v>
      </c>
      <c r="N58" s="76">
        <v>176336.44</v>
      </c>
      <c r="O58" s="76">
        <v>176336.44</v>
      </c>
      <c r="P58" s="76">
        <v>0</v>
      </c>
      <c r="Q58" s="76">
        <v>176336.44</v>
      </c>
      <c r="R58" s="76">
        <v>0</v>
      </c>
      <c r="S58" s="77">
        <f>Q58/M58</f>
        <v>1</v>
      </c>
      <c r="T58" s="77">
        <v>1</v>
      </c>
      <c r="U58" s="71" t="s">
        <v>784</v>
      </c>
      <c r="V58" s="71" t="s">
        <v>19</v>
      </c>
      <c r="W58" s="71" t="s">
        <v>32</v>
      </c>
      <c r="X58" s="71" t="s">
        <v>55</v>
      </c>
      <c r="Y58" s="71" t="s">
        <v>85</v>
      </c>
      <c r="Z58" s="73" t="s">
        <v>32</v>
      </c>
      <c r="AA58" s="73" t="s">
        <v>205</v>
      </c>
      <c r="AB58" s="73" t="s">
        <v>67</v>
      </c>
      <c r="AC58" s="73" t="s">
        <v>833</v>
      </c>
      <c r="AD58" s="73"/>
    </row>
    <row r="59" spans="1:30" ht="18" x14ac:dyDescent="0.25">
      <c r="A59" s="68">
        <v>1</v>
      </c>
      <c r="B59" s="67"/>
      <c r="C59" s="67"/>
      <c r="D59" s="68"/>
      <c r="E59" s="69" t="s">
        <v>1074</v>
      </c>
      <c r="F59" s="67"/>
      <c r="G59" s="67"/>
      <c r="H59" s="67"/>
      <c r="I59" s="81"/>
      <c r="J59" s="81"/>
      <c r="K59" s="81"/>
      <c r="L59" s="79">
        <f t="shared" ref="L59:R60" si="18">+L58</f>
        <v>500000</v>
      </c>
      <c r="M59" s="79">
        <f t="shared" si="18"/>
        <v>176336.44</v>
      </c>
      <c r="N59" s="79">
        <f t="shared" si="18"/>
        <v>176336.44</v>
      </c>
      <c r="O59" s="79">
        <f t="shared" si="18"/>
        <v>176336.44</v>
      </c>
      <c r="P59" s="70">
        <f t="shared" si="18"/>
        <v>0</v>
      </c>
      <c r="Q59" s="70">
        <f t="shared" si="18"/>
        <v>176336.44</v>
      </c>
      <c r="R59" s="70">
        <f t="shared" si="18"/>
        <v>0</v>
      </c>
      <c r="S59" s="80">
        <f>Q59/M59</f>
        <v>1</v>
      </c>
      <c r="T59" s="80">
        <f>(+T58)/A59</f>
        <v>1</v>
      </c>
      <c r="U59" s="110" t="s">
        <v>791</v>
      </c>
      <c r="V59" s="110"/>
      <c r="W59" s="110"/>
      <c r="X59" s="110"/>
      <c r="Y59" s="110"/>
      <c r="Z59" s="110"/>
      <c r="AA59" s="110"/>
      <c r="AB59" s="110"/>
      <c r="AC59" s="110"/>
      <c r="AD59" s="110"/>
    </row>
    <row r="60" spans="1:30" ht="27" x14ac:dyDescent="0.25">
      <c r="A60" s="82">
        <f>+A59</f>
        <v>1</v>
      </c>
      <c r="B60" s="81"/>
      <c r="C60" s="81"/>
      <c r="D60" s="68"/>
      <c r="E60" s="69" t="s">
        <v>982</v>
      </c>
      <c r="F60" s="81"/>
      <c r="G60" s="81"/>
      <c r="H60" s="81"/>
      <c r="I60" s="81"/>
      <c r="J60" s="81"/>
      <c r="K60" s="81"/>
      <c r="L60" s="79">
        <f t="shared" si="18"/>
        <v>500000</v>
      </c>
      <c r="M60" s="79">
        <f t="shared" si="18"/>
        <v>176336.44</v>
      </c>
      <c r="N60" s="79">
        <f t="shared" si="18"/>
        <v>176336.44</v>
      </c>
      <c r="O60" s="79">
        <f t="shared" si="18"/>
        <v>176336.44</v>
      </c>
      <c r="P60" s="79">
        <f t="shared" si="18"/>
        <v>0</v>
      </c>
      <c r="Q60" s="79">
        <f t="shared" si="18"/>
        <v>176336.44</v>
      </c>
      <c r="R60" s="79">
        <f t="shared" si="18"/>
        <v>0</v>
      </c>
      <c r="S60" s="122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4"/>
    </row>
    <row r="61" spans="1:30" x14ac:dyDescent="0.25">
      <c r="A61" s="68"/>
      <c r="B61" s="67"/>
      <c r="C61" s="67"/>
      <c r="D61" s="68"/>
      <c r="E61" s="69" t="s">
        <v>882</v>
      </c>
      <c r="F61" s="67"/>
      <c r="G61" s="67"/>
      <c r="H61" s="67"/>
      <c r="I61" s="81"/>
      <c r="J61" s="81"/>
      <c r="K61" s="81"/>
      <c r="L61" s="79"/>
      <c r="M61" s="79"/>
      <c r="N61" s="79"/>
      <c r="O61" s="79"/>
      <c r="P61" s="70"/>
      <c r="Q61" s="70"/>
      <c r="R61" s="70"/>
      <c r="S61" s="122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4"/>
    </row>
    <row r="62" spans="1:30" ht="27" x14ac:dyDescent="0.25">
      <c r="A62" s="71">
        <v>1</v>
      </c>
      <c r="B62" s="71" t="s">
        <v>883</v>
      </c>
      <c r="C62" s="72" t="s">
        <v>882</v>
      </c>
      <c r="D62" s="71" t="s">
        <v>528</v>
      </c>
      <c r="E62" s="73" t="s">
        <v>529</v>
      </c>
      <c r="F62" s="71" t="s">
        <v>17</v>
      </c>
      <c r="G62" s="72" t="s">
        <v>18</v>
      </c>
      <c r="H62" s="73" t="s">
        <v>8</v>
      </c>
      <c r="I62" s="74" t="s">
        <v>782</v>
      </c>
      <c r="J62" s="75" t="s">
        <v>802</v>
      </c>
      <c r="K62" s="74" t="s">
        <v>712</v>
      </c>
      <c r="L62" s="76">
        <v>0</v>
      </c>
      <c r="M62" s="76">
        <v>116948.06</v>
      </c>
      <c r="N62" s="76">
        <v>116948.06</v>
      </c>
      <c r="O62" s="76">
        <v>116948.06</v>
      </c>
      <c r="P62" s="76">
        <v>0</v>
      </c>
      <c r="Q62" s="76">
        <v>116948.06</v>
      </c>
      <c r="R62" s="76">
        <v>116948.06</v>
      </c>
      <c r="S62" s="77">
        <f>Q62/M62</f>
        <v>1</v>
      </c>
      <c r="T62" s="77">
        <v>1</v>
      </c>
      <c r="U62" s="71" t="s">
        <v>784</v>
      </c>
      <c r="V62" s="71" t="s">
        <v>25</v>
      </c>
      <c r="W62" s="71" t="s">
        <v>32</v>
      </c>
      <c r="X62" s="71" t="s">
        <v>27</v>
      </c>
      <c r="Y62" s="71" t="s">
        <v>26</v>
      </c>
      <c r="Z62" s="73" t="s">
        <v>32</v>
      </c>
      <c r="AA62" s="73" t="s">
        <v>28</v>
      </c>
      <c r="AB62" s="73" t="s">
        <v>40</v>
      </c>
      <c r="AC62" s="73" t="s">
        <v>831</v>
      </c>
      <c r="AD62" s="73"/>
    </row>
    <row r="63" spans="1:30" x14ac:dyDescent="0.25">
      <c r="A63" s="68">
        <v>1</v>
      </c>
      <c r="B63" s="67"/>
      <c r="C63" s="67"/>
      <c r="D63" s="68"/>
      <c r="E63" s="69" t="s">
        <v>1034</v>
      </c>
      <c r="F63" s="67"/>
      <c r="G63" s="67"/>
      <c r="H63" s="67"/>
      <c r="I63" s="81"/>
      <c r="J63" s="81"/>
      <c r="K63" s="81"/>
      <c r="L63" s="79">
        <f t="shared" ref="L63:R64" si="19">+L62</f>
        <v>0</v>
      </c>
      <c r="M63" s="79">
        <f t="shared" si="19"/>
        <v>116948.06</v>
      </c>
      <c r="N63" s="79">
        <f t="shared" si="19"/>
        <v>116948.06</v>
      </c>
      <c r="O63" s="79">
        <f t="shared" si="19"/>
        <v>116948.06</v>
      </c>
      <c r="P63" s="70">
        <f t="shared" si="19"/>
        <v>0</v>
      </c>
      <c r="Q63" s="70">
        <f t="shared" si="19"/>
        <v>116948.06</v>
      </c>
      <c r="R63" s="70">
        <f t="shared" si="19"/>
        <v>116948.06</v>
      </c>
      <c r="S63" s="80">
        <f>Q63/M63</f>
        <v>1</v>
      </c>
      <c r="T63" s="80">
        <f>(+T62)/A63</f>
        <v>1</v>
      </c>
      <c r="U63" s="110" t="s">
        <v>791</v>
      </c>
      <c r="V63" s="110"/>
      <c r="W63" s="110"/>
      <c r="X63" s="110"/>
      <c r="Y63" s="110"/>
      <c r="Z63" s="110"/>
      <c r="AA63" s="110"/>
      <c r="AB63" s="110"/>
      <c r="AC63" s="110"/>
      <c r="AD63" s="110"/>
    </row>
    <row r="64" spans="1:30" ht="27" x14ac:dyDescent="0.25">
      <c r="A64" s="82">
        <f>+A63</f>
        <v>1</v>
      </c>
      <c r="B64" s="81"/>
      <c r="C64" s="81"/>
      <c r="D64" s="68"/>
      <c r="E64" s="69" t="s">
        <v>884</v>
      </c>
      <c r="F64" s="81"/>
      <c r="G64" s="81"/>
      <c r="H64" s="81"/>
      <c r="I64" s="81"/>
      <c r="J64" s="81"/>
      <c r="K64" s="81"/>
      <c r="L64" s="79">
        <f t="shared" si="19"/>
        <v>0</v>
      </c>
      <c r="M64" s="79">
        <f t="shared" si="19"/>
        <v>116948.06</v>
      </c>
      <c r="N64" s="79">
        <f t="shared" si="19"/>
        <v>116948.06</v>
      </c>
      <c r="O64" s="79">
        <f t="shared" si="19"/>
        <v>116948.06</v>
      </c>
      <c r="P64" s="79">
        <f t="shared" si="19"/>
        <v>0</v>
      </c>
      <c r="Q64" s="79">
        <f t="shared" si="19"/>
        <v>116948.06</v>
      </c>
      <c r="R64" s="79">
        <f t="shared" si="19"/>
        <v>116948.06</v>
      </c>
      <c r="S64" s="122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4"/>
    </row>
    <row r="65" spans="1:30" x14ac:dyDescent="0.25">
      <c r="A65" s="68"/>
      <c r="B65" s="67"/>
      <c r="C65" s="67"/>
      <c r="D65" s="68"/>
      <c r="E65" s="69" t="s">
        <v>829</v>
      </c>
      <c r="F65" s="67"/>
      <c r="G65" s="67"/>
      <c r="H65" s="67"/>
      <c r="I65" s="81"/>
      <c r="J65" s="81"/>
      <c r="K65" s="81"/>
      <c r="L65" s="79"/>
      <c r="M65" s="79"/>
      <c r="N65" s="79"/>
      <c r="O65" s="79"/>
      <c r="P65" s="70"/>
      <c r="Q65" s="70"/>
      <c r="R65" s="70"/>
      <c r="S65" s="122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4"/>
    </row>
    <row r="66" spans="1:30" ht="27" x14ac:dyDescent="0.25">
      <c r="A66" s="71">
        <v>1</v>
      </c>
      <c r="B66" s="71" t="s">
        <v>1035</v>
      </c>
      <c r="C66" s="72" t="s">
        <v>829</v>
      </c>
      <c r="D66" s="71" t="s">
        <v>615</v>
      </c>
      <c r="E66" s="73" t="s">
        <v>616</v>
      </c>
      <c r="F66" s="71" t="s">
        <v>17</v>
      </c>
      <c r="G66" s="72" t="s">
        <v>18</v>
      </c>
      <c r="H66" s="73" t="s">
        <v>8</v>
      </c>
      <c r="I66" s="74" t="s">
        <v>782</v>
      </c>
      <c r="J66" s="75" t="s">
        <v>802</v>
      </c>
      <c r="K66" s="74" t="s">
        <v>801</v>
      </c>
      <c r="L66" s="76">
        <v>0</v>
      </c>
      <c r="M66" s="76">
        <v>14606.85</v>
      </c>
      <c r="N66" s="76">
        <v>14606.85</v>
      </c>
      <c r="O66" s="76">
        <v>14606.85</v>
      </c>
      <c r="P66" s="76">
        <v>0</v>
      </c>
      <c r="Q66" s="76">
        <v>14606.85</v>
      </c>
      <c r="R66" s="76">
        <v>14606.85</v>
      </c>
      <c r="S66" s="77">
        <f>Q66/M66</f>
        <v>1</v>
      </c>
      <c r="T66" s="77">
        <v>1</v>
      </c>
      <c r="U66" s="71" t="s">
        <v>784</v>
      </c>
      <c r="V66" s="71" t="s">
        <v>19</v>
      </c>
      <c r="W66" s="71" t="s">
        <v>32</v>
      </c>
      <c r="X66" s="71" t="s">
        <v>617</v>
      </c>
      <c r="Y66" s="71" t="s">
        <v>40</v>
      </c>
      <c r="Z66" s="73" t="s">
        <v>32</v>
      </c>
      <c r="AA66" s="73" t="s">
        <v>40</v>
      </c>
      <c r="AB66" s="73" t="s">
        <v>40</v>
      </c>
      <c r="AC66" s="73" t="s">
        <v>875</v>
      </c>
      <c r="AD66" s="73"/>
    </row>
    <row r="67" spans="1:30" ht="18" x14ac:dyDescent="0.25">
      <c r="A67" s="68">
        <v>1</v>
      </c>
      <c r="B67" s="67"/>
      <c r="C67" s="67"/>
      <c r="D67" s="68"/>
      <c r="E67" s="69" t="s">
        <v>1036</v>
      </c>
      <c r="F67" s="67"/>
      <c r="G67" s="67"/>
      <c r="H67" s="67"/>
      <c r="I67" s="81"/>
      <c r="J67" s="81"/>
      <c r="K67" s="81"/>
      <c r="L67" s="79">
        <f t="shared" ref="L67:R67" si="20">+L66</f>
        <v>0</v>
      </c>
      <c r="M67" s="79">
        <f t="shared" si="20"/>
        <v>14606.85</v>
      </c>
      <c r="N67" s="79">
        <f t="shared" si="20"/>
        <v>14606.85</v>
      </c>
      <c r="O67" s="79">
        <f t="shared" si="20"/>
        <v>14606.85</v>
      </c>
      <c r="P67" s="70">
        <f t="shared" si="20"/>
        <v>0</v>
      </c>
      <c r="Q67" s="70">
        <f t="shared" si="20"/>
        <v>14606.85</v>
      </c>
      <c r="R67" s="70">
        <f t="shared" si="20"/>
        <v>14606.85</v>
      </c>
      <c r="S67" s="80">
        <f>Q67/M67</f>
        <v>1</v>
      </c>
      <c r="T67" s="80">
        <f>(+T66)/A67</f>
        <v>1</v>
      </c>
      <c r="U67" s="110" t="s">
        <v>791</v>
      </c>
      <c r="V67" s="110"/>
      <c r="W67" s="110"/>
      <c r="X67" s="110"/>
      <c r="Y67" s="110"/>
      <c r="Z67" s="110"/>
      <c r="AA67" s="110"/>
      <c r="AB67" s="110"/>
      <c r="AC67" s="110"/>
      <c r="AD67" s="110"/>
    </row>
    <row r="68" spans="1:30" ht="27" x14ac:dyDescent="0.25">
      <c r="A68" s="71">
        <v>1</v>
      </c>
      <c r="B68" s="71" t="s">
        <v>1015</v>
      </c>
      <c r="C68" s="72" t="s">
        <v>829</v>
      </c>
      <c r="D68" s="71" t="s">
        <v>622</v>
      </c>
      <c r="E68" s="73" t="s">
        <v>623</v>
      </c>
      <c r="F68" s="71" t="s">
        <v>23</v>
      </c>
      <c r="G68" s="72" t="s">
        <v>24</v>
      </c>
      <c r="H68" s="73" t="s">
        <v>8</v>
      </c>
      <c r="I68" s="74" t="s">
        <v>782</v>
      </c>
      <c r="J68" s="75" t="s">
        <v>802</v>
      </c>
      <c r="K68" s="74" t="s">
        <v>874</v>
      </c>
      <c r="L68" s="76">
        <v>0</v>
      </c>
      <c r="M68" s="76">
        <v>207703.41</v>
      </c>
      <c r="N68" s="76">
        <v>207703.41</v>
      </c>
      <c r="O68" s="76">
        <v>207703.41</v>
      </c>
      <c r="P68" s="76">
        <v>0</v>
      </c>
      <c r="Q68" s="76">
        <v>207703.41</v>
      </c>
      <c r="R68" s="76">
        <v>207703.41</v>
      </c>
      <c r="S68" s="77">
        <f>Q68/M68</f>
        <v>1</v>
      </c>
      <c r="T68" s="77">
        <v>1</v>
      </c>
      <c r="U68" s="71" t="s">
        <v>784</v>
      </c>
      <c r="V68" s="71" t="s">
        <v>46</v>
      </c>
      <c r="W68" s="71" t="s">
        <v>32</v>
      </c>
      <c r="X68" s="71" t="s">
        <v>46</v>
      </c>
      <c r="Y68" s="71" t="s">
        <v>26</v>
      </c>
      <c r="Z68" s="73" t="s">
        <v>32</v>
      </c>
      <c r="AA68" s="73" t="s">
        <v>47</v>
      </c>
      <c r="AB68" s="73" t="s">
        <v>74</v>
      </c>
      <c r="AC68" s="73" t="s">
        <v>831</v>
      </c>
      <c r="AD68" s="73"/>
    </row>
    <row r="69" spans="1:30" ht="27" x14ac:dyDescent="0.25">
      <c r="A69" s="71">
        <v>2</v>
      </c>
      <c r="B69" s="71" t="s">
        <v>1037</v>
      </c>
      <c r="C69" s="72" t="s">
        <v>829</v>
      </c>
      <c r="D69" s="71" t="s">
        <v>626</v>
      </c>
      <c r="E69" s="73" t="s">
        <v>627</v>
      </c>
      <c r="F69" s="71" t="s">
        <v>17</v>
      </c>
      <c r="G69" s="72" t="s">
        <v>18</v>
      </c>
      <c r="H69" s="73" t="s">
        <v>8</v>
      </c>
      <c r="I69" s="74" t="s">
        <v>782</v>
      </c>
      <c r="J69" s="75" t="s">
        <v>802</v>
      </c>
      <c r="K69" s="74" t="s">
        <v>874</v>
      </c>
      <c r="L69" s="76">
        <v>0</v>
      </c>
      <c r="M69" s="76">
        <v>52200</v>
      </c>
      <c r="N69" s="76">
        <v>52200</v>
      </c>
      <c r="O69" s="76">
        <v>52200</v>
      </c>
      <c r="P69" s="76">
        <v>0</v>
      </c>
      <c r="Q69" s="76">
        <v>52200</v>
      </c>
      <c r="R69" s="76">
        <v>52200</v>
      </c>
      <c r="S69" s="77">
        <f>Q69/M69</f>
        <v>1</v>
      </c>
      <c r="T69" s="77">
        <v>1</v>
      </c>
      <c r="U69" s="71" t="s">
        <v>784</v>
      </c>
      <c r="V69" s="71" t="s">
        <v>46</v>
      </c>
      <c r="W69" s="71" t="s">
        <v>32</v>
      </c>
      <c r="X69" s="71" t="s">
        <v>149</v>
      </c>
      <c r="Y69" s="71" t="s">
        <v>34</v>
      </c>
      <c r="Z69" s="73" t="s">
        <v>32</v>
      </c>
      <c r="AA69" s="73" t="s">
        <v>628</v>
      </c>
      <c r="AB69" s="73" t="s">
        <v>74</v>
      </c>
      <c r="AC69" s="73" t="s">
        <v>831</v>
      </c>
      <c r="AD69" s="73"/>
    </row>
    <row r="70" spans="1:30" ht="18" x14ac:dyDescent="0.25">
      <c r="A70" s="68">
        <v>2</v>
      </c>
      <c r="B70" s="67"/>
      <c r="C70" s="67"/>
      <c r="D70" s="68"/>
      <c r="E70" s="69" t="s">
        <v>1036</v>
      </c>
      <c r="F70" s="67"/>
      <c r="G70" s="67"/>
      <c r="H70" s="67"/>
      <c r="I70" s="67"/>
      <c r="J70" s="67"/>
      <c r="K70" s="67"/>
      <c r="L70" s="79">
        <f t="shared" ref="L70:R70" si="21">+L68+L69</f>
        <v>0</v>
      </c>
      <c r="M70" s="79">
        <f t="shared" si="21"/>
        <v>259903.41</v>
      </c>
      <c r="N70" s="79">
        <f t="shared" si="21"/>
        <v>259903.41</v>
      </c>
      <c r="O70" s="79">
        <f t="shared" si="21"/>
        <v>259903.41</v>
      </c>
      <c r="P70" s="79">
        <f t="shared" si="21"/>
        <v>0</v>
      </c>
      <c r="Q70" s="79">
        <f t="shared" si="21"/>
        <v>259903.41</v>
      </c>
      <c r="R70" s="79">
        <f t="shared" si="21"/>
        <v>259903.41</v>
      </c>
      <c r="S70" s="80">
        <f>Q70/M70</f>
        <v>1</v>
      </c>
      <c r="T70" s="80">
        <f>(+T68+T69)/A70</f>
        <v>1</v>
      </c>
      <c r="U70" s="110" t="s">
        <v>791</v>
      </c>
      <c r="V70" s="110"/>
      <c r="W70" s="110"/>
      <c r="X70" s="110"/>
      <c r="Y70" s="110"/>
      <c r="Z70" s="110"/>
      <c r="AA70" s="110"/>
      <c r="AB70" s="110"/>
      <c r="AC70" s="110"/>
      <c r="AD70" s="110"/>
    </row>
    <row r="71" spans="1:30" ht="27" x14ac:dyDescent="0.25">
      <c r="A71" s="82">
        <f>+A67+A70</f>
        <v>3</v>
      </c>
      <c r="B71" s="81"/>
      <c r="C71" s="81"/>
      <c r="D71" s="68"/>
      <c r="E71" s="69" t="s">
        <v>832</v>
      </c>
      <c r="F71" s="81"/>
      <c r="G71" s="81"/>
      <c r="H71" s="81"/>
      <c r="I71" s="81"/>
      <c r="J71" s="81"/>
      <c r="K71" s="81"/>
      <c r="L71" s="79">
        <f t="shared" ref="L71:R71" si="22">+L67+L70</f>
        <v>0</v>
      </c>
      <c r="M71" s="79">
        <f t="shared" si="22"/>
        <v>274510.26</v>
      </c>
      <c r="N71" s="79">
        <f t="shared" si="22"/>
        <v>274510.26</v>
      </c>
      <c r="O71" s="79">
        <f t="shared" si="22"/>
        <v>274510.26</v>
      </c>
      <c r="P71" s="79">
        <f t="shared" si="22"/>
        <v>0</v>
      </c>
      <c r="Q71" s="79">
        <f t="shared" si="22"/>
        <v>274510.26</v>
      </c>
      <c r="R71" s="79">
        <f t="shared" si="22"/>
        <v>274510.26</v>
      </c>
      <c r="S71" s="122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4"/>
    </row>
    <row r="72" spans="1:30" ht="18" x14ac:dyDescent="0.25">
      <c r="A72" s="68">
        <f>+A12+A15+A18+A29+A33+A37+A47+A56+A60+A64+A71</f>
        <v>27</v>
      </c>
      <c r="B72" s="67"/>
      <c r="C72" s="67"/>
      <c r="D72" s="68"/>
      <c r="E72" s="69" t="s">
        <v>792</v>
      </c>
      <c r="F72" s="67"/>
      <c r="G72" s="67"/>
      <c r="H72" s="67"/>
      <c r="I72" s="67"/>
      <c r="J72" s="67"/>
      <c r="K72" s="67"/>
      <c r="L72" s="79">
        <f t="shared" ref="L72:R72" si="23">+L12+L15+L18+L29+L33+L37+L47+L56+L60+L64+L71</f>
        <v>6425000</v>
      </c>
      <c r="M72" s="79">
        <f t="shared" si="23"/>
        <v>6146956.04</v>
      </c>
      <c r="N72" s="79">
        <f t="shared" si="23"/>
        <v>6146956.04</v>
      </c>
      <c r="O72" s="79">
        <f t="shared" si="23"/>
        <v>6146956.04</v>
      </c>
      <c r="P72" s="83">
        <f t="shared" si="23"/>
        <v>0</v>
      </c>
      <c r="Q72" s="83">
        <f t="shared" si="23"/>
        <v>6146956.04</v>
      </c>
      <c r="R72" s="83">
        <f t="shared" si="23"/>
        <v>5417269.5599999996</v>
      </c>
      <c r="S72" s="122"/>
      <c r="T72" s="123"/>
      <c r="U72" s="117"/>
      <c r="V72" s="117"/>
      <c r="W72" s="117"/>
      <c r="X72" s="117"/>
      <c r="Y72" s="117"/>
      <c r="Z72" s="117"/>
      <c r="AA72" s="117"/>
      <c r="AB72" s="117"/>
      <c r="AC72" s="117"/>
      <c r="AD72" s="118"/>
    </row>
  </sheetData>
  <mergeCells count="56">
    <mergeCell ref="S71:AD71"/>
    <mergeCell ref="S72:AD72"/>
    <mergeCell ref="U63:AD63"/>
    <mergeCell ref="S64:AD64"/>
    <mergeCell ref="S65:AD65"/>
    <mergeCell ref="U67:AD67"/>
    <mergeCell ref="U70:AD70"/>
    <mergeCell ref="S56:AD56"/>
    <mergeCell ref="S57:AD57"/>
    <mergeCell ref="U59:AD59"/>
    <mergeCell ref="S60:AD60"/>
    <mergeCell ref="S61:AD61"/>
    <mergeCell ref="U40:AD40"/>
    <mergeCell ref="S47:AD47"/>
    <mergeCell ref="S48:AD48"/>
    <mergeCell ref="U50:AD50"/>
    <mergeCell ref="U55:AD55"/>
    <mergeCell ref="U42:AD42"/>
    <mergeCell ref="U46:AD46"/>
    <mergeCell ref="S33:AD33"/>
    <mergeCell ref="S34:AD34"/>
    <mergeCell ref="U36:AD36"/>
    <mergeCell ref="S37:AD37"/>
    <mergeCell ref="S38:AD38"/>
    <mergeCell ref="U19:AD19"/>
    <mergeCell ref="U32:AD32"/>
    <mergeCell ref="U23:AD23"/>
    <mergeCell ref="U28:AD28"/>
    <mergeCell ref="S29:AD29"/>
    <mergeCell ref="S30:AD30"/>
    <mergeCell ref="U18:AD18"/>
    <mergeCell ref="M8:M9"/>
    <mergeCell ref="N8:N9"/>
    <mergeCell ref="O8:Q8"/>
    <mergeCell ref="R8:R9"/>
    <mergeCell ref="S8:T8"/>
    <mergeCell ref="U8:U9"/>
    <mergeCell ref="AC8:AC9"/>
    <mergeCell ref="AD8:AD9"/>
    <mergeCell ref="U13:AD13"/>
    <mergeCell ref="U15:AD15"/>
    <mergeCell ref="U16:AD16"/>
    <mergeCell ref="U10:AD10"/>
    <mergeCell ref="U12:AD1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48" orientation="landscape" horizontalDpi="4294967292" verticalDpi="0" r:id="rId1"/>
  <headerFooter>
    <oddHeader>&amp;RANEXO 4.1 PAG. &amp;P DE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</sheetPr>
  <dimension ref="A2:AD13"/>
  <sheetViews>
    <sheetView view="pageBreakPreview" zoomScale="60" zoomScaleNormal="100" workbookViewId="0">
      <selection activeCell="G11" sqref="G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42578125" customWidth="1"/>
    <col min="4" max="4" width="6.42578125" customWidth="1"/>
    <col min="5" max="5" width="28.140625" customWidth="1"/>
    <col min="6" max="6" width="8.7109375" customWidth="1"/>
    <col min="7" max="7" width="12.7109375" customWidth="1"/>
    <col min="8" max="8" width="8.7109375" customWidth="1"/>
    <col min="9" max="10" width="9.28515625" customWidth="1"/>
    <col min="11" max="11" width="7.42578125" customWidth="1"/>
    <col min="12" max="12" width="12" customWidth="1"/>
    <col min="13" max="13" width="12.7109375" customWidth="1"/>
    <col min="14" max="14" width="12.140625" customWidth="1"/>
    <col min="15" max="16" width="11" customWidth="1"/>
    <col min="17" max="17" width="12.5703125" customWidth="1"/>
    <col min="18" max="18" width="11.85546875" customWidth="1"/>
    <col min="19" max="20" width="4.5703125" customWidth="1"/>
    <col min="21" max="21" width="5.5703125" customWidth="1"/>
    <col min="22" max="25" width="7.42578125" customWidth="1"/>
    <col min="26" max="26" width="7" customWidth="1"/>
    <col min="27" max="27" width="6.5703125" customWidth="1"/>
    <col min="28" max="28" width="7.42578125" customWidth="1"/>
    <col min="29" max="29" width="0" hidden="1" customWidth="1"/>
    <col min="30" max="30" width="5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869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08" x14ac:dyDescent="0.25">
      <c r="A11" s="71">
        <v>1</v>
      </c>
      <c r="B11" s="71" t="s">
        <v>870</v>
      </c>
      <c r="C11" s="72" t="s">
        <v>869</v>
      </c>
      <c r="D11" s="71" t="s">
        <v>51</v>
      </c>
      <c r="E11" s="73" t="s">
        <v>52</v>
      </c>
      <c r="F11" s="71" t="s">
        <v>17</v>
      </c>
      <c r="G11" s="72" t="s">
        <v>18</v>
      </c>
      <c r="H11" s="73" t="s">
        <v>5</v>
      </c>
      <c r="I11" s="74" t="s">
        <v>835</v>
      </c>
      <c r="J11" s="75" t="s">
        <v>802</v>
      </c>
      <c r="K11" s="74" t="s">
        <v>801</v>
      </c>
      <c r="L11" s="76">
        <v>30504383.41</v>
      </c>
      <c r="M11" s="76">
        <v>33642094</v>
      </c>
      <c r="N11" s="76">
        <v>25550487.859999999</v>
      </c>
      <c r="O11" s="76">
        <v>17544352.510000002</v>
      </c>
      <c r="P11" s="76">
        <v>8006135.3499999996</v>
      </c>
      <c r="Q11" s="76">
        <v>25550487.859999999</v>
      </c>
      <c r="R11" s="76">
        <v>25335458.359999999</v>
      </c>
      <c r="S11" s="77">
        <f>Q11/M11</f>
        <v>0.75947971193469699</v>
      </c>
      <c r="T11" s="77">
        <v>0.76</v>
      </c>
      <c r="U11" s="71" t="s">
        <v>784</v>
      </c>
      <c r="V11" s="71" t="s">
        <v>33</v>
      </c>
      <c r="W11" s="71" t="s">
        <v>32</v>
      </c>
      <c r="X11" s="71" t="s">
        <v>33</v>
      </c>
      <c r="Y11" s="71" t="s">
        <v>34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36" x14ac:dyDescent="0.25">
      <c r="A12" s="68">
        <v>1</v>
      </c>
      <c r="B12" s="67"/>
      <c r="C12" s="78"/>
      <c r="D12" s="68"/>
      <c r="E12" s="69" t="s">
        <v>871</v>
      </c>
      <c r="F12" s="67"/>
      <c r="G12" s="67"/>
      <c r="H12" s="67"/>
      <c r="I12" s="67"/>
      <c r="J12" s="67"/>
      <c r="K12" s="67"/>
      <c r="L12" s="79">
        <f t="shared" ref="L12:R13" si="0">+L11</f>
        <v>30504383.41</v>
      </c>
      <c r="M12" s="79">
        <f t="shared" si="0"/>
        <v>33642094</v>
      </c>
      <c r="N12" s="79">
        <f t="shared" si="0"/>
        <v>25550487.859999999</v>
      </c>
      <c r="O12" s="79">
        <f t="shared" si="0"/>
        <v>17544352.510000002</v>
      </c>
      <c r="P12" s="79">
        <f t="shared" si="0"/>
        <v>8006135.3499999996</v>
      </c>
      <c r="Q12" s="79">
        <f t="shared" si="0"/>
        <v>25550487.859999999</v>
      </c>
      <c r="R12" s="79">
        <f t="shared" si="0"/>
        <v>25335458.359999999</v>
      </c>
      <c r="S12" s="80">
        <f>Q12/M12</f>
        <v>0.75947971193469699</v>
      </c>
      <c r="T12" s="80">
        <f>(+T11)/A12</f>
        <v>0.76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30504383.41</v>
      </c>
      <c r="M13" s="79">
        <f t="shared" si="0"/>
        <v>33642094</v>
      </c>
      <c r="N13" s="79">
        <f t="shared" si="0"/>
        <v>25550487.859999999</v>
      </c>
      <c r="O13" s="79">
        <f t="shared" si="0"/>
        <v>17544352.510000002</v>
      </c>
      <c r="P13" s="79">
        <f t="shared" si="0"/>
        <v>8006135.3499999996</v>
      </c>
      <c r="Q13" s="79">
        <f t="shared" si="0"/>
        <v>25550487.859999999</v>
      </c>
      <c r="R13" s="79">
        <f t="shared" si="0"/>
        <v>25335458.359999999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4.19 PAG. &amp;P DE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</sheetPr>
  <dimension ref="A2:AD13"/>
  <sheetViews>
    <sheetView view="pageBreakPreview" topLeftCell="B1" zoomScale="60" zoomScaleNormal="100" workbookViewId="0">
      <selection activeCell="E11" sqref="E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6" width="7.42578125" customWidth="1"/>
    <col min="27" max="27" width="6.28515625" customWidth="1"/>
    <col min="28" max="28" width="7.42578125" customWidth="1"/>
    <col min="29" max="29" width="0" hidden="1" customWidth="1"/>
    <col min="30" max="30" width="7" customWidth="1"/>
  </cols>
  <sheetData>
    <row r="2" spans="1:30" x14ac:dyDescent="0.25">
      <c r="A2" s="3" t="s">
        <v>0</v>
      </c>
      <c r="B2" s="3" t="s">
        <v>1084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5"/>
      <c r="B10" s="5"/>
      <c r="C10" s="5"/>
      <c r="D10" s="6"/>
      <c r="E10" s="7" t="s">
        <v>799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26" x14ac:dyDescent="0.25">
      <c r="A11" s="8">
        <v>1</v>
      </c>
      <c r="B11" s="8" t="s">
        <v>800</v>
      </c>
      <c r="C11" s="9" t="s">
        <v>799</v>
      </c>
      <c r="D11" s="8" t="s">
        <v>674</v>
      </c>
      <c r="E11" s="10" t="s">
        <v>675</v>
      </c>
      <c r="F11" s="8" t="s">
        <v>17</v>
      </c>
      <c r="G11" s="9" t="s">
        <v>18</v>
      </c>
      <c r="H11" s="10" t="s">
        <v>867</v>
      </c>
      <c r="I11" s="11" t="s">
        <v>795</v>
      </c>
      <c r="J11" s="12" t="s">
        <v>802</v>
      </c>
      <c r="K11" s="11" t="s">
        <v>801</v>
      </c>
      <c r="L11" s="18">
        <v>0</v>
      </c>
      <c r="M11" s="18">
        <v>286.74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3">
        <f>Q11/M11</f>
        <v>0</v>
      </c>
      <c r="T11" s="13">
        <v>0</v>
      </c>
      <c r="U11" s="8" t="s">
        <v>784</v>
      </c>
      <c r="V11" s="8" t="s">
        <v>39</v>
      </c>
      <c r="W11" s="8" t="s">
        <v>32</v>
      </c>
      <c r="X11" s="8" t="s">
        <v>678</v>
      </c>
      <c r="Y11" s="8" t="s">
        <v>34</v>
      </c>
      <c r="Z11" s="10" t="s">
        <v>32</v>
      </c>
      <c r="AA11" s="10" t="s">
        <v>678</v>
      </c>
      <c r="AB11" s="10"/>
      <c r="AC11" s="10" t="s">
        <v>803</v>
      </c>
      <c r="AD11" s="10"/>
    </row>
    <row r="12" spans="1:30" ht="36" x14ac:dyDescent="0.25">
      <c r="A12" s="6">
        <v>1</v>
      </c>
      <c r="B12" s="5"/>
      <c r="C12" s="14"/>
      <c r="D12" s="6"/>
      <c r="E12" s="7" t="s">
        <v>804</v>
      </c>
      <c r="F12" s="5"/>
      <c r="G12" s="5"/>
      <c r="H12" s="5"/>
      <c r="I12" s="5"/>
      <c r="J12" s="5"/>
      <c r="K12" s="5"/>
      <c r="L12" s="19">
        <f t="shared" ref="L12:R13" si="0">+L11</f>
        <v>0</v>
      </c>
      <c r="M12" s="19">
        <f t="shared" si="0"/>
        <v>286.74</v>
      </c>
      <c r="N12" s="19">
        <f t="shared" si="0"/>
        <v>0</v>
      </c>
      <c r="O12" s="19">
        <f t="shared" si="0"/>
        <v>0</v>
      </c>
      <c r="P12" s="19">
        <f t="shared" si="0"/>
        <v>0</v>
      </c>
      <c r="Q12" s="19">
        <f t="shared" si="0"/>
        <v>0</v>
      </c>
      <c r="R12" s="19">
        <f t="shared" si="0"/>
        <v>0</v>
      </c>
      <c r="S12" s="16">
        <f>Q12/M12</f>
        <v>0</v>
      </c>
      <c r="T12" s="16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">
        <f>+A12</f>
        <v>1</v>
      </c>
      <c r="B13" s="5"/>
      <c r="C13" s="5"/>
      <c r="D13" s="6"/>
      <c r="E13" s="7" t="s">
        <v>792</v>
      </c>
      <c r="F13" s="5"/>
      <c r="G13" s="5"/>
      <c r="H13" s="5"/>
      <c r="I13" s="5"/>
      <c r="J13" s="15"/>
      <c r="K13" s="15"/>
      <c r="L13" s="19">
        <f t="shared" si="0"/>
        <v>0</v>
      </c>
      <c r="M13" s="19">
        <f t="shared" si="0"/>
        <v>286.74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4.20 PAG. &amp;P DE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</sheetPr>
  <dimension ref="A2:AD15"/>
  <sheetViews>
    <sheetView view="pageBreakPreview" topLeftCell="A12" zoomScale="60" zoomScaleNormal="100" workbookViewId="0">
      <selection activeCell="AB13" sqref="AB13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x14ac:dyDescent="0.25">
      <c r="A2" s="3" t="s">
        <v>1161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65" t="s">
        <v>770</v>
      </c>
      <c r="W8" s="65"/>
      <c r="X8" s="65"/>
      <c r="Y8" s="65"/>
      <c r="Z8" s="65"/>
      <c r="AA8" s="65"/>
      <c r="AB8" s="65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6" t="s">
        <v>10</v>
      </c>
      <c r="P9" s="66" t="s">
        <v>763</v>
      </c>
      <c r="Q9" s="66" t="s">
        <v>764</v>
      </c>
      <c r="R9" s="109"/>
      <c r="S9" s="66" t="s">
        <v>767</v>
      </c>
      <c r="T9" s="66" t="s">
        <v>768</v>
      </c>
      <c r="U9" s="109"/>
      <c r="V9" s="66" t="s">
        <v>771</v>
      </c>
      <c r="W9" s="66" t="s">
        <v>772</v>
      </c>
      <c r="X9" s="66" t="s">
        <v>773</v>
      </c>
      <c r="Y9" s="66" t="s">
        <v>774</v>
      </c>
      <c r="Z9" s="66" t="s">
        <v>775</v>
      </c>
      <c r="AA9" s="66" t="s">
        <v>776</v>
      </c>
      <c r="AB9" s="66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908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17" x14ac:dyDescent="0.25">
      <c r="A11" s="71">
        <v>1</v>
      </c>
      <c r="B11" s="71" t="s">
        <v>909</v>
      </c>
      <c r="C11" s="72" t="s">
        <v>908</v>
      </c>
      <c r="D11" s="71" t="s">
        <v>1162</v>
      </c>
      <c r="E11" s="73" t="s">
        <v>1163</v>
      </c>
      <c r="F11" s="71" t="s">
        <v>192</v>
      </c>
      <c r="G11" s="72" t="s">
        <v>193</v>
      </c>
      <c r="H11" s="73" t="s">
        <v>6</v>
      </c>
      <c r="I11" s="74" t="s">
        <v>782</v>
      </c>
      <c r="J11" s="75" t="s">
        <v>802</v>
      </c>
      <c r="K11" s="74" t="s">
        <v>910</v>
      </c>
      <c r="L11" s="76">
        <v>0</v>
      </c>
      <c r="M11" s="76">
        <v>19855.310000000001</v>
      </c>
      <c r="N11" s="76">
        <v>19855.310000000001</v>
      </c>
      <c r="O11" s="76">
        <v>0</v>
      </c>
      <c r="P11" s="76">
        <v>19855.310000000001</v>
      </c>
      <c r="Q11" s="76">
        <v>19855.310000000001</v>
      </c>
      <c r="R11" s="76">
        <v>19855.310000000001</v>
      </c>
      <c r="S11" s="77">
        <f>Q11/M11</f>
        <v>1</v>
      </c>
      <c r="T11" s="77">
        <v>1</v>
      </c>
      <c r="U11" s="71" t="s">
        <v>784</v>
      </c>
      <c r="V11" s="71" t="s">
        <v>1164</v>
      </c>
      <c r="W11" s="71" t="s">
        <v>32</v>
      </c>
      <c r="X11" s="71" t="s">
        <v>1164</v>
      </c>
      <c r="Y11" s="71" t="s">
        <v>1165</v>
      </c>
      <c r="Z11" s="73" t="s">
        <v>32</v>
      </c>
      <c r="AA11" s="73" t="s">
        <v>1165</v>
      </c>
      <c r="AB11" s="73" t="s">
        <v>67</v>
      </c>
      <c r="AC11" s="73" t="s">
        <v>1078</v>
      </c>
      <c r="AD11" s="73"/>
    </row>
    <row r="12" spans="1:30" ht="117" x14ac:dyDescent="0.25">
      <c r="A12" s="71">
        <v>2</v>
      </c>
      <c r="B12" s="71" t="s">
        <v>909</v>
      </c>
      <c r="C12" s="72" t="s">
        <v>908</v>
      </c>
      <c r="D12" s="71" t="s">
        <v>1166</v>
      </c>
      <c r="E12" s="73" t="s">
        <v>1167</v>
      </c>
      <c r="F12" s="71" t="s">
        <v>125</v>
      </c>
      <c r="G12" s="72" t="s">
        <v>126</v>
      </c>
      <c r="H12" s="73" t="s">
        <v>6</v>
      </c>
      <c r="I12" s="74" t="s">
        <v>782</v>
      </c>
      <c r="J12" s="75" t="s">
        <v>802</v>
      </c>
      <c r="K12" s="74" t="s">
        <v>910</v>
      </c>
      <c r="L12" s="76">
        <v>0</v>
      </c>
      <c r="M12" s="76">
        <v>60236.83</v>
      </c>
      <c r="N12" s="76">
        <v>60236.83</v>
      </c>
      <c r="O12" s="76">
        <v>0</v>
      </c>
      <c r="P12" s="76">
        <v>60236.83</v>
      </c>
      <c r="Q12" s="76">
        <v>60236.83</v>
      </c>
      <c r="R12" s="76">
        <v>60236.83</v>
      </c>
      <c r="S12" s="77">
        <f>Q12/M12</f>
        <v>1</v>
      </c>
      <c r="T12" s="77">
        <v>1</v>
      </c>
      <c r="U12" s="71" t="s">
        <v>784</v>
      </c>
      <c r="V12" s="71" t="s">
        <v>1164</v>
      </c>
      <c r="W12" s="71" t="s">
        <v>32</v>
      </c>
      <c r="X12" s="71" t="s">
        <v>1164</v>
      </c>
      <c r="Y12" s="71" t="s">
        <v>396</v>
      </c>
      <c r="Z12" s="73" t="s">
        <v>32</v>
      </c>
      <c r="AA12" s="73" t="s">
        <v>1168</v>
      </c>
      <c r="AB12" s="73" t="s">
        <v>67</v>
      </c>
      <c r="AC12" s="73" t="s">
        <v>1078</v>
      </c>
      <c r="AD12" s="73"/>
    </row>
    <row r="13" spans="1:30" ht="117" x14ac:dyDescent="0.25">
      <c r="A13" s="71">
        <v>3</v>
      </c>
      <c r="B13" s="71" t="s">
        <v>909</v>
      </c>
      <c r="C13" s="72" t="s">
        <v>908</v>
      </c>
      <c r="D13" s="71" t="s">
        <v>1169</v>
      </c>
      <c r="E13" s="73" t="s">
        <v>1170</v>
      </c>
      <c r="F13" s="71" t="s">
        <v>17</v>
      </c>
      <c r="G13" s="72" t="s">
        <v>18</v>
      </c>
      <c r="H13" s="73" t="s">
        <v>6</v>
      </c>
      <c r="I13" s="74" t="s">
        <v>782</v>
      </c>
      <c r="J13" s="75" t="s">
        <v>802</v>
      </c>
      <c r="K13" s="74" t="s">
        <v>910</v>
      </c>
      <c r="L13" s="76">
        <v>0</v>
      </c>
      <c r="M13" s="76">
        <v>88494.11</v>
      </c>
      <c r="N13" s="76">
        <v>88494.11</v>
      </c>
      <c r="O13" s="76">
        <v>0</v>
      </c>
      <c r="P13" s="76">
        <v>88494.11</v>
      </c>
      <c r="Q13" s="76">
        <v>88494.11</v>
      </c>
      <c r="R13" s="76">
        <v>88494.11</v>
      </c>
      <c r="S13" s="77">
        <f>Q13/M13</f>
        <v>1</v>
      </c>
      <c r="T13" s="77">
        <v>1</v>
      </c>
      <c r="U13" s="71" t="s">
        <v>784</v>
      </c>
      <c r="V13" s="71" t="s">
        <v>1164</v>
      </c>
      <c r="W13" s="71" t="s">
        <v>32</v>
      </c>
      <c r="X13" s="71" t="s">
        <v>1164</v>
      </c>
      <c r="Y13" s="71" t="s">
        <v>1168</v>
      </c>
      <c r="Z13" s="73" t="s">
        <v>32</v>
      </c>
      <c r="AA13" s="73" t="s">
        <v>1168</v>
      </c>
      <c r="AB13" s="73" t="s">
        <v>67</v>
      </c>
      <c r="AC13" s="73" t="s">
        <v>1078</v>
      </c>
      <c r="AD13" s="73"/>
    </row>
    <row r="14" spans="1:30" ht="36" x14ac:dyDescent="0.25">
      <c r="A14" s="68">
        <v>3</v>
      </c>
      <c r="B14" s="67"/>
      <c r="C14" s="78"/>
      <c r="D14" s="68"/>
      <c r="E14" s="69" t="s">
        <v>911</v>
      </c>
      <c r="F14" s="67"/>
      <c r="G14" s="67"/>
      <c r="H14" s="67"/>
      <c r="I14" s="67"/>
      <c r="J14" s="67"/>
      <c r="K14" s="67"/>
      <c r="L14" s="79">
        <f t="shared" ref="L14:R14" si="0">+L11+L12+L13</f>
        <v>0</v>
      </c>
      <c r="M14" s="79">
        <f t="shared" si="0"/>
        <v>168586.25</v>
      </c>
      <c r="N14" s="79">
        <f t="shared" si="0"/>
        <v>168586.25</v>
      </c>
      <c r="O14" s="79">
        <f t="shared" si="0"/>
        <v>0</v>
      </c>
      <c r="P14" s="79">
        <f t="shared" si="0"/>
        <v>168586.25</v>
      </c>
      <c r="Q14" s="79">
        <f t="shared" si="0"/>
        <v>168586.25</v>
      </c>
      <c r="R14" s="79">
        <f t="shared" si="0"/>
        <v>168586.25</v>
      </c>
      <c r="S14" s="80">
        <f>Q14/M14</f>
        <v>1</v>
      </c>
      <c r="T14" s="80">
        <f>(+T11+T12+T13)/A14</f>
        <v>1</v>
      </c>
      <c r="U14" s="116" t="s">
        <v>791</v>
      </c>
      <c r="V14" s="117"/>
      <c r="W14" s="117"/>
      <c r="X14" s="117"/>
      <c r="Y14" s="117"/>
      <c r="Z14" s="117"/>
      <c r="AA14" s="117"/>
      <c r="AB14" s="117"/>
      <c r="AC14" s="117"/>
      <c r="AD14" s="118"/>
    </row>
    <row r="15" spans="1:30" ht="18" x14ac:dyDescent="0.25">
      <c r="A15" s="68">
        <f>+A14</f>
        <v>3</v>
      </c>
      <c r="B15" s="67"/>
      <c r="C15" s="67"/>
      <c r="D15" s="68"/>
      <c r="E15" s="69" t="s">
        <v>792</v>
      </c>
      <c r="F15" s="67"/>
      <c r="G15" s="67"/>
      <c r="H15" s="67"/>
      <c r="I15" s="67"/>
      <c r="J15" s="81"/>
      <c r="K15" s="81"/>
      <c r="L15" s="79">
        <f t="shared" ref="L15:R15" si="1">+L14</f>
        <v>0</v>
      </c>
      <c r="M15" s="79">
        <f t="shared" si="1"/>
        <v>168586.25</v>
      </c>
      <c r="N15" s="79">
        <f t="shared" si="1"/>
        <v>168586.25</v>
      </c>
      <c r="O15" s="79">
        <f t="shared" si="1"/>
        <v>0</v>
      </c>
      <c r="P15" s="79">
        <f t="shared" si="1"/>
        <v>168586.25</v>
      </c>
      <c r="Q15" s="79">
        <f t="shared" si="1"/>
        <v>168586.25</v>
      </c>
      <c r="R15" s="79">
        <f t="shared" si="1"/>
        <v>168586.25</v>
      </c>
      <c r="S15" s="122"/>
      <c r="T15" s="123"/>
      <c r="U15" s="117"/>
      <c r="V15" s="117"/>
      <c r="W15" s="117"/>
      <c r="X15" s="117"/>
      <c r="Y15" s="117"/>
      <c r="Z15" s="117"/>
      <c r="AA15" s="117"/>
      <c r="AB15" s="117"/>
      <c r="AC15" s="117"/>
      <c r="AD15" s="118"/>
    </row>
  </sheetData>
  <mergeCells count="23">
    <mergeCell ref="AC8:AC9"/>
    <mergeCell ref="AD8:AD9"/>
    <mergeCell ref="U10:AD10"/>
    <mergeCell ref="U14:AD14"/>
    <mergeCell ref="S15:AD15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4.21 PAG. &amp;P DE &amp;N</oddHeader>
    <oddFooter>&amp;F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</sheetPr>
  <dimension ref="A2:AD13"/>
  <sheetViews>
    <sheetView view="pageBreakPreview" zoomScale="60" zoomScaleNormal="100" workbookViewId="0">
      <selection activeCell="A11" sqref="A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x14ac:dyDescent="0.25">
      <c r="A2" s="3" t="s">
        <v>1161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65" t="s">
        <v>770</v>
      </c>
      <c r="W8" s="65"/>
      <c r="X8" s="65"/>
      <c r="Y8" s="65"/>
      <c r="Z8" s="65"/>
      <c r="AA8" s="65"/>
      <c r="AB8" s="65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6" t="s">
        <v>10</v>
      </c>
      <c r="P9" s="66" t="s">
        <v>763</v>
      </c>
      <c r="Q9" s="66" t="s">
        <v>764</v>
      </c>
      <c r="R9" s="109"/>
      <c r="S9" s="66" t="s">
        <v>767</v>
      </c>
      <c r="T9" s="66" t="s">
        <v>768</v>
      </c>
      <c r="U9" s="109"/>
      <c r="V9" s="66" t="s">
        <v>771</v>
      </c>
      <c r="W9" s="66" t="s">
        <v>772</v>
      </c>
      <c r="X9" s="66" t="s">
        <v>773</v>
      </c>
      <c r="Y9" s="66" t="s">
        <v>774</v>
      </c>
      <c r="Z9" s="66" t="s">
        <v>775</v>
      </c>
      <c r="AA9" s="66" t="s">
        <v>776</v>
      </c>
      <c r="AB9" s="66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739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17" x14ac:dyDescent="0.25">
      <c r="A11" s="71">
        <v>1</v>
      </c>
      <c r="B11" s="71" t="s">
        <v>863</v>
      </c>
      <c r="C11" s="72" t="s">
        <v>739</v>
      </c>
      <c r="D11" s="71" t="s">
        <v>525</v>
      </c>
      <c r="E11" s="73" t="s">
        <v>526</v>
      </c>
      <c r="F11" s="71" t="s">
        <v>17</v>
      </c>
      <c r="G11" s="72" t="s">
        <v>18</v>
      </c>
      <c r="H11" s="73" t="s">
        <v>6</v>
      </c>
      <c r="I11" s="74" t="s">
        <v>835</v>
      </c>
      <c r="J11" s="75" t="s">
        <v>785</v>
      </c>
      <c r="K11" s="74" t="s">
        <v>740</v>
      </c>
      <c r="L11" s="76">
        <v>0</v>
      </c>
      <c r="M11" s="76">
        <v>121375.66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1</v>
      </c>
      <c r="U11" s="71" t="s">
        <v>796</v>
      </c>
      <c r="V11" s="71" t="s">
        <v>524</v>
      </c>
      <c r="W11" s="71" t="s">
        <v>524</v>
      </c>
      <c r="X11" s="71" t="s">
        <v>524</v>
      </c>
      <c r="Y11" s="71" t="s">
        <v>527</v>
      </c>
      <c r="Z11" s="73" t="s">
        <v>527</v>
      </c>
      <c r="AA11" s="73" t="s">
        <v>527</v>
      </c>
      <c r="AB11" s="73"/>
      <c r="AC11" s="73" t="s">
        <v>864</v>
      </c>
      <c r="AD11" s="73"/>
    </row>
    <row r="12" spans="1:30" ht="18" x14ac:dyDescent="0.25">
      <c r="A12" s="68">
        <v>1</v>
      </c>
      <c r="B12" s="67"/>
      <c r="C12" s="78"/>
      <c r="D12" s="68"/>
      <c r="E12" s="69" t="s">
        <v>865</v>
      </c>
      <c r="F12" s="67"/>
      <c r="G12" s="67"/>
      <c r="H12" s="67"/>
      <c r="I12" s="67"/>
      <c r="J12" s="67"/>
      <c r="K12" s="67"/>
      <c r="L12" s="79">
        <f t="shared" ref="L12:R13" si="0">+L11</f>
        <v>0</v>
      </c>
      <c r="M12" s="79">
        <f t="shared" si="0"/>
        <v>121375.66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>
        <f>Q12/M12</f>
        <v>0</v>
      </c>
      <c r="T12" s="80">
        <f>(+T11)/A12</f>
        <v>1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0</v>
      </c>
      <c r="M13" s="79">
        <f t="shared" si="0"/>
        <v>121375.66</v>
      </c>
      <c r="N13" s="79">
        <f t="shared" si="0"/>
        <v>0</v>
      </c>
      <c r="O13" s="79">
        <f t="shared" si="0"/>
        <v>0</v>
      </c>
      <c r="P13" s="79">
        <f t="shared" si="0"/>
        <v>0</v>
      </c>
      <c r="Q13" s="79">
        <f t="shared" si="0"/>
        <v>0</v>
      </c>
      <c r="R13" s="7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4.22 PAG. &amp;P DE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</sheetPr>
  <dimension ref="A2:AD13"/>
  <sheetViews>
    <sheetView view="pageBreakPreview" zoomScale="60" zoomScaleNormal="100" workbookViewId="0">
      <selection activeCell="G11" sqref="G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x14ac:dyDescent="0.25">
      <c r="A2" s="3" t="s">
        <v>1161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65" t="s">
        <v>770</v>
      </c>
      <c r="W8" s="65"/>
      <c r="X8" s="65"/>
      <c r="Y8" s="65"/>
      <c r="Z8" s="65"/>
      <c r="AA8" s="65"/>
      <c r="AB8" s="65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6" t="s">
        <v>10</v>
      </c>
      <c r="P9" s="66" t="s">
        <v>763</v>
      </c>
      <c r="Q9" s="66" t="s">
        <v>764</v>
      </c>
      <c r="R9" s="109"/>
      <c r="S9" s="66" t="s">
        <v>767</v>
      </c>
      <c r="T9" s="66" t="s">
        <v>768</v>
      </c>
      <c r="U9" s="109"/>
      <c r="V9" s="66" t="s">
        <v>771</v>
      </c>
      <c r="W9" s="66" t="s">
        <v>772</v>
      </c>
      <c r="X9" s="66" t="s">
        <v>773</v>
      </c>
      <c r="Y9" s="66" t="s">
        <v>774</v>
      </c>
      <c r="Z9" s="66" t="s">
        <v>775</v>
      </c>
      <c r="AA9" s="66" t="s">
        <v>776</v>
      </c>
      <c r="AB9" s="66" t="s">
        <v>777</v>
      </c>
      <c r="AC9" s="109"/>
      <c r="AD9" s="109"/>
    </row>
    <row r="10" spans="1:30" ht="18" x14ac:dyDescent="0.25">
      <c r="A10" s="67"/>
      <c r="B10" s="67"/>
      <c r="C10" s="67"/>
      <c r="D10" s="68"/>
      <c r="E10" s="69" t="s">
        <v>908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17" x14ac:dyDescent="0.25">
      <c r="A11" s="71">
        <v>1</v>
      </c>
      <c r="B11" s="71" t="s">
        <v>909</v>
      </c>
      <c r="C11" s="72" t="s">
        <v>908</v>
      </c>
      <c r="D11" s="71" t="s">
        <v>1171</v>
      </c>
      <c r="E11" s="73" t="s">
        <v>1172</v>
      </c>
      <c r="F11" s="71" t="s">
        <v>17</v>
      </c>
      <c r="G11" s="72" t="s">
        <v>18</v>
      </c>
      <c r="H11" s="73" t="s">
        <v>6</v>
      </c>
      <c r="I11" s="74" t="s">
        <v>795</v>
      </c>
      <c r="J11" s="75" t="s">
        <v>802</v>
      </c>
      <c r="K11" s="74" t="s">
        <v>910</v>
      </c>
      <c r="L11" s="76">
        <v>0</v>
      </c>
      <c r="M11" s="76">
        <v>181665.25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0</v>
      </c>
      <c r="U11" s="71" t="s">
        <v>784</v>
      </c>
      <c r="V11" s="71" t="s">
        <v>1173</v>
      </c>
      <c r="W11" s="71" t="s">
        <v>32</v>
      </c>
      <c r="X11" s="71" t="s">
        <v>678</v>
      </c>
      <c r="Y11" s="71" t="s">
        <v>138</v>
      </c>
      <c r="Z11" s="73" t="s">
        <v>32</v>
      </c>
      <c r="AA11" s="73" t="s">
        <v>678</v>
      </c>
      <c r="AB11" s="73"/>
      <c r="AC11" s="73" t="s">
        <v>820</v>
      </c>
      <c r="AD11" s="73"/>
    </row>
    <row r="12" spans="1:30" ht="36" x14ac:dyDescent="0.25">
      <c r="A12" s="68">
        <v>1</v>
      </c>
      <c r="B12" s="67"/>
      <c r="C12" s="78"/>
      <c r="D12" s="68"/>
      <c r="E12" s="69" t="s">
        <v>911</v>
      </c>
      <c r="F12" s="67"/>
      <c r="G12" s="67"/>
      <c r="H12" s="67"/>
      <c r="I12" s="67"/>
      <c r="J12" s="67"/>
      <c r="K12" s="67"/>
      <c r="L12" s="79">
        <f t="shared" ref="L12:R13" si="0">+L11</f>
        <v>0</v>
      </c>
      <c r="M12" s="79">
        <f t="shared" si="0"/>
        <v>181665.25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>
        <f>Q12/M12</f>
        <v>0</v>
      </c>
      <c r="T12" s="80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0</v>
      </c>
      <c r="M13" s="79">
        <f t="shared" si="0"/>
        <v>181665.25</v>
      </c>
      <c r="N13" s="79">
        <f t="shared" si="0"/>
        <v>0</v>
      </c>
      <c r="O13" s="79">
        <f t="shared" si="0"/>
        <v>0</v>
      </c>
      <c r="P13" s="79">
        <f t="shared" si="0"/>
        <v>0</v>
      </c>
      <c r="Q13" s="79">
        <f t="shared" si="0"/>
        <v>0</v>
      </c>
      <c r="R13" s="7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4.23 PAG. &amp;P DE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</sheetPr>
  <dimension ref="A2:AD13"/>
  <sheetViews>
    <sheetView view="pageBreakPreview" zoomScale="60" zoomScaleNormal="100" workbookViewId="0">
      <selection activeCell="G11" sqref="G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7.14062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860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5"/>
      <c r="B10" s="5"/>
      <c r="C10" s="5"/>
      <c r="D10" s="6"/>
      <c r="E10" s="7" t="s">
        <v>799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35" x14ac:dyDescent="0.25">
      <c r="A11" s="8">
        <v>1</v>
      </c>
      <c r="B11" s="8" t="s">
        <v>800</v>
      </c>
      <c r="C11" s="9" t="s">
        <v>799</v>
      </c>
      <c r="D11" s="8" t="s">
        <v>668</v>
      </c>
      <c r="E11" s="10" t="s">
        <v>669</v>
      </c>
      <c r="F11" s="8" t="s">
        <v>17</v>
      </c>
      <c r="G11" s="9" t="s">
        <v>18</v>
      </c>
      <c r="H11" s="10" t="s">
        <v>861</v>
      </c>
      <c r="I11" s="11" t="s">
        <v>795</v>
      </c>
      <c r="J11" s="12" t="s">
        <v>802</v>
      </c>
      <c r="K11" s="11" t="s">
        <v>801</v>
      </c>
      <c r="L11" s="18">
        <v>0</v>
      </c>
      <c r="M11" s="18">
        <v>626.26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3">
        <f>Q11/M11</f>
        <v>0</v>
      </c>
      <c r="T11" s="13">
        <v>0</v>
      </c>
      <c r="U11" s="8" t="s">
        <v>784</v>
      </c>
      <c r="V11" s="8" t="s">
        <v>39</v>
      </c>
      <c r="W11" s="8" t="s">
        <v>32</v>
      </c>
      <c r="X11" s="8" t="s">
        <v>678</v>
      </c>
      <c r="Y11" s="8" t="s">
        <v>74</v>
      </c>
      <c r="Z11" s="10" t="s">
        <v>32</v>
      </c>
      <c r="AA11" s="10" t="s">
        <v>678</v>
      </c>
      <c r="AB11" s="10"/>
      <c r="AC11" s="10" t="s">
        <v>803</v>
      </c>
      <c r="AD11" s="10"/>
    </row>
    <row r="12" spans="1:30" ht="36" x14ac:dyDescent="0.25">
      <c r="A12" s="6">
        <v>1</v>
      </c>
      <c r="B12" s="5"/>
      <c r="C12" s="14"/>
      <c r="D12" s="6"/>
      <c r="E12" s="7" t="s">
        <v>804</v>
      </c>
      <c r="F12" s="5"/>
      <c r="G12" s="5"/>
      <c r="H12" s="5"/>
      <c r="I12" s="5"/>
      <c r="J12" s="5"/>
      <c r="K12" s="5"/>
      <c r="L12" s="19">
        <f t="shared" ref="L12:R13" si="0">+L11</f>
        <v>0</v>
      </c>
      <c r="M12" s="19">
        <f t="shared" si="0"/>
        <v>626.26</v>
      </c>
      <c r="N12" s="19">
        <f t="shared" si="0"/>
        <v>0</v>
      </c>
      <c r="O12" s="19">
        <f t="shared" si="0"/>
        <v>0</v>
      </c>
      <c r="P12" s="19">
        <f t="shared" si="0"/>
        <v>0</v>
      </c>
      <c r="Q12" s="19">
        <f t="shared" si="0"/>
        <v>0</v>
      </c>
      <c r="R12" s="19">
        <f t="shared" si="0"/>
        <v>0</v>
      </c>
      <c r="S12" s="16">
        <f>Q12/M12</f>
        <v>0</v>
      </c>
      <c r="T12" s="16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27" x14ac:dyDescent="0.25">
      <c r="A13" s="6">
        <f>+A12</f>
        <v>1</v>
      </c>
      <c r="B13" s="5"/>
      <c r="C13" s="5"/>
      <c r="D13" s="6"/>
      <c r="E13" s="7" t="s">
        <v>792</v>
      </c>
      <c r="F13" s="5"/>
      <c r="G13" s="5"/>
      <c r="H13" s="5"/>
      <c r="I13" s="5"/>
      <c r="J13" s="15"/>
      <c r="K13" s="15"/>
      <c r="L13" s="19">
        <f t="shared" si="0"/>
        <v>0</v>
      </c>
      <c r="M13" s="19">
        <f t="shared" si="0"/>
        <v>626.26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4.24 PAG. &amp;P DE &amp;N</oddHeader>
    <oddFooter>&amp;F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F0"/>
  </sheetPr>
  <dimension ref="A2:AD127"/>
  <sheetViews>
    <sheetView view="pageBreakPreview" zoomScale="60" zoomScaleNormal="100" workbookViewId="0">
      <selection activeCell="H12" sqref="H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6" width="11" customWidth="1"/>
    <col min="17" max="17" width="11.5703125" customWidth="1"/>
    <col min="18" max="18" width="12.7109375" customWidth="1"/>
    <col min="19" max="20" width="4.5703125" customWidth="1"/>
    <col min="21" max="21" width="5.140625" customWidth="1"/>
    <col min="22" max="28" width="7.42578125" customWidth="1"/>
    <col min="29" max="29" width="0" hidden="1" customWidth="1"/>
    <col min="30" max="30" width="6.855468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807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677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99" x14ac:dyDescent="0.25">
      <c r="A11" s="71">
        <v>1</v>
      </c>
      <c r="B11" s="71" t="s">
        <v>839</v>
      </c>
      <c r="C11" s="72" t="s">
        <v>677</v>
      </c>
      <c r="D11" s="71" t="s">
        <v>96</v>
      </c>
      <c r="E11" s="73" t="s">
        <v>97</v>
      </c>
      <c r="F11" s="71" t="s">
        <v>23</v>
      </c>
      <c r="G11" s="72" t="s">
        <v>24</v>
      </c>
      <c r="H11" s="73" t="s">
        <v>4</v>
      </c>
      <c r="I11" s="74" t="s">
        <v>782</v>
      </c>
      <c r="J11" s="75" t="s">
        <v>802</v>
      </c>
      <c r="K11" s="74" t="s">
        <v>840</v>
      </c>
      <c r="L11" s="76">
        <v>0</v>
      </c>
      <c r="M11" s="76">
        <v>57106.82</v>
      </c>
      <c r="N11" s="76">
        <v>57106.82</v>
      </c>
      <c r="O11" s="76">
        <v>57106.82</v>
      </c>
      <c r="P11" s="76">
        <v>0</v>
      </c>
      <c r="Q11" s="76">
        <v>57106.82</v>
      </c>
      <c r="R11" s="76">
        <v>57106.82</v>
      </c>
      <c r="S11" s="77">
        <f t="shared" ref="S11:S24" si="0">Q11/M11</f>
        <v>1</v>
      </c>
      <c r="T11" s="77">
        <v>1</v>
      </c>
      <c r="U11" s="71" t="s">
        <v>784</v>
      </c>
      <c r="V11" s="71" t="s">
        <v>50</v>
      </c>
      <c r="W11" s="71" t="s">
        <v>32</v>
      </c>
      <c r="X11" s="71" t="s">
        <v>58</v>
      </c>
      <c r="Y11" s="71" t="s">
        <v>69</v>
      </c>
      <c r="Z11" s="73" t="s">
        <v>32</v>
      </c>
      <c r="AA11" s="73" t="s">
        <v>98</v>
      </c>
      <c r="AB11" s="73" t="s">
        <v>74</v>
      </c>
      <c r="AC11" s="73" t="s">
        <v>831</v>
      </c>
      <c r="AD11" s="73"/>
    </row>
    <row r="12" spans="1:30" ht="99" x14ac:dyDescent="0.25">
      <c r="A12" s="71">
        <v>2</v>
      </c>
      <c r="B12" s="71" t="s">
        <v>839</v>
      </c>
      <c r="C12" s="72" t="s">
        <v>677</v>
      </c>
      <c r="D12" s="71" t="s">
        <v>99</v>
      </c>
      <c r="E12" s="73" t="s">
        <v>97</v>
      </c>
      <c r="F12" s="71" t="s">
        <v>100</v>
      </c>
      <c r="G12" s="72" t="s">
        <v>101</v>
      </c>
      <c r="H12" s="73" t="s">
        <v>4</v>
      </c>
      <c r="I12" s="74" t="s">
        <v>782</v>
      </c>
      <c r="J12" s="75" t="s">
        <v>802</v>
      </c>
      <c r="K12" s="74" t="s">
        <v>841</v>
      </c>
      <c r="L12" s="76">
        <v>0</v>
      </c>
      <c r="M12" s="76">
        <v>32716.78</v>
      </c>
      <c r="N12" s="76">
        <v>32716.78</v>
      </c>
      <c r="O12" s="76">
        <v>32716.78</v>
      </c>
      <c r="P12" s="76">
        <v>0</v>
      </c>
      <c r="Q12" s="76">
        <v>32716.78</v>
      </c>
      <c r="R12" s="76">
        <v>32716.78</v>
      </c>
      <c r="S12" s="77">
        <f t="shared" si="0"/>
        <v>1</v>
      </c>
      <c r="T12" s="77">
        <v>1</v>
      </c>
      <c r="U12" s="71" t="s">
        <v>784</v>
      </c>
      <c r="V12" s="71" t="s">
        <v>50</v>
      </c>
      <c r="W12" s="71" t="s">
        <v>32</v>
      </c>
      <c r="X12" s="71" t="s">
        <v>58</v>
      </c>
      <c r="Y12" s="71" t="s">
        <v>69</v>
      </c>
      <c r="Z12" s="73" t="s">
        <v>32</v>
      </c>
      <c r="AA12" s="73" t="s">
        <v>98</v>
      </c>
      <c r="AB12" s="73" t="s">
        <v>74</v>
      </c>
      <c r="AC12" s="73" t="s">
        <v>831</v>
      </c>
      <c r="AD12" s="73"/>
    </row>
    <row r="13" spans="1:30" ht="99" x14ac:dyDescent="0.25">
      <c r="A13" s="71">
        <v>3</v>
      </c>
      <c r="B13" s="71" t="s">
        <v>839</v>
      </c>
      <c r="C13" s="72" t="s">
        <v>677</v>
      </c>
      <c r="D13" s="71" t="s">
        <v>102</v>
      </c>
      <c r="E13" s="73" t="s">
        <v>97</v>
      </c>
      <c r="F13" s="71" t="s">
        <v>103</v>
      </c>
      <c r="G13" s="72" t="s">
        <v>104</v>
      </c>
      <c r="H13" s="73" t="s">
        <v>4</v>
      </c>
      <c r="I13" s="74" t="s">
        <v>782</v>
      </c>
      <c r="J13" s="75" t="s">
        <v>802</v>
      </c>
      <c r="K13" s="74" t="s">
        <v>842</v>
      </c>
      <c r="L13" s="76">
        <v>0</v>
      </c>
      <c r="M13" s="76">
        <v>74661.11</v>
      </c>
      <c r="N13" s="76">
        <v>74661.11</v>
      </c>
      <c r="O13" s="76">
        <v>74661.11</v>
      </c>
      <c r="P13" s="76">
        <v>0</v>
      </c>
      <c r="Q13" s="76">
        <v>74661.11</v>
      </c>
      <c r="R13" s="76">
        <v>74661.11</v>
      </c>
      <c r="S13" s="77">
        <f t="shared" si="0"/>
        <v>1</v>
      </c>
      <c r="T13" s="77">
        <v>1</v>
      </c>
      <c r="U13" s="71" t="s">
        <v>784</v>
      </c>
      <c r="V13" s="71" t="s">
        <v>50</v>
      </c>
      <c r="W13" s="71" t="s">
        <v>32</v>
      </c>
      <c r="X13" s="71" t="s">
        <v>58</v>
      </c>
      <c r="Y13" s="71" t="s">
        <v>105</v>
      </c>
      <c r="Z13" s="73" t="s">
        <v>32</v>
      </c>
      <c r="AA13" s="73" t="s">
        <v>98</v>
      </c>
      <c r="AB13" s="73" t="s">
        <v>74</v>
      </c>
      <c r="AC13" s="73" t="s">
        <v>831</v>
      </c>
      <c r="AD13" s="73"/>
    </row>
    <row r="14" spans="1:30" ht="99" x14ac:dyDescent="0.25">
      <c r="A14" s="71">
        <v>4</v>
      </c>
      <c r="B14" s="71" t="s">
        <v>839</v>
      </c>
      <c r="C14" s="72" t="s">
        <v>677</v>
      </c>
      <c r="D14" s="71" t="s">
        <v>106</v>
      </c>
      <c r="E14" s="73" t="s">
        <v>97</v>
      </c>
      <c r="F14" s="71" t="s">
        <v>107</v>
      </c>
      <c r="G14" s="72" t="s">
        <v>108</v>
      </c>
      <c r="H14" s="73" t="s">
        <v>4</v>
      </c>
      <c r="I14" s="74" t="s">
        <v>782</v>
      </c>
      <c r="J14" s="75" t="s">
        <v>802</v>
      </c>
      <c r="K14" s="74" t="s">
        <v>843</v>
      </c>
      <c r="L14" s="76">
        <v>0</v>
      </c>
      <c r="M14" s="76">
        <v>85320.39</v>
      </c>
      <c r="N14" s="76">
        <v>85320.39</v>
      </c>
      <c r="O14" s="76">
        <v>85320.39</v>
      </c>
      <c r="P14" s="76">
        <v>0</v>
      </c>
      <c r="Q14" s="76">
        <v>85320.39</v>
      </c>
      <c r="R14" s="76">
        <v>85320.39</v>
      </c>
      <c r="S14" s="77">
        <f t="shared" si="0"/>
        <v>1</v>
      </c>
      <c r="T14" s="77">
        <v>1</v>
      </c>
      <c r="U14" s="71" t="s">
        <v>784</v>
      </c>
      <c r="V14" s="71" t="s">
        <v>50</v>
      </c>
      <c r="W14" s="71" t="s">
        <v>32</v>
      </c>
      <c r="X14" s="71" t="s">
        <v>58</v>
      </c>
      <c r="Y14" s="71" t="s">
        <v>69</v>
      </c>
      <c r="Z14" s="73" t="s">
        <v>32</v>
      </c>
      <c r="AA14" s="73" t="s">
        <v>98</v>
      </c>
      <c r="AB14" s="73" t="s">
        <v>74</v>
      </c>
      <c r="AC14" s="73" t="s">
        <v>831</v>
      </c>
      <c r="AD14" s="73"/>
    </row>
    <row r="15" spans="1:30" ht="99" x14ac:dyDescent="0.25">
      <c r="A15" s="71">
        <v>5</v>
      </c>
      <c r="B15" s="71" t="s">
        <v>839</v>
      </c>
      <c r="C15" s="72" t="s">
        <v>677</v>
      </c>
      <c r="D15" s="71" t="s">
        <v>109</v>
      </c>
      <c r="E15" s="73" t="s">
        <v>97</v>
      </c>
      <c r="F15" s="71" t="s">
        <v>110</v>
      </c>
      <c r="G15" s="72" t="s">
        <v>111</v>
      </c>
      <c r="H15" s="73" t="s">
        <v>4</v>
      </c>
      <c r="I15" s="74" t="s">
        <v>782</v>
      </c>
      <c r="J15" s="75" t="s">
        <v>802</v>
      </c>
      <c r="K15" s="74" t="s">
        <v>840</v>
      </c>
      <c r="L15" s="76">
        <v>0</v>
      </c>
      <c r="M15" s="76">
        <v>57106.82</v>
      </c>
      <c r="N15" s="76">
        <v>57106.82</v>
      </c>
      <c r="O15" s="76">
        <v>57106.82</v>
      </c>
      <c r="P15" s="76">
        <v>0</v>
      </c>
      <c r="Q15" s="76">
        <v>57106.82</v>
      </c>
      <c r="R15" s="76">
        <v>57106.82</v>
      </c>
      <c r="S15" s="77">
        <f t="shared" si="0"/>
        <v>1</v>
      </c>
      <c r="T15" s="77">
        <v>1</v>
      </c>
      <c r="U15" s="71" t="s">
        <v>784</v>
      </c>
      <c r="V15" s="71" t="s">
        <v>50</v>
      </c>
      <c r="W15" s="71" t="s">
        <v>32</v>
      </c>
      <c r="X15" s="71" t="s">
        <v>58</v>
      </c>
      <c r="Y15" s="71" t="s">
        <v>69</v>
      </c>
      <c r="Z15" s="73" t="s">
        <v>32</v>
      </c>
      <c r="AA15" s="73" t="s">
        <v>98</v>
      </c>
      <c r="AB15" s="73" t="s">
        <v>74</v>
      </c>
      <c r="AC15" s="73" t="s">
        <v>831</v>
      </c>
      <c r="AD15" s="73"/>
    </row>
    <row r="16" spans="1:30" ht="99" x14ac:dyDescent="0.25">
      <c r="A16" s="71">
        <v>6</v>
      </c>
      <c r="B16" s="71" t="s">
        <v>839</v>
      </c>
      <c r="C16" s="72" t="s">
        <v>677</v>
      </c>
      <c r="D16" s="71" t="s">
        <v>112</v>
      </c>
      <c r="E16" s="73" t="s">
        <v>97</v>
      </c>
      <c r="F16" s="71" t="s">
        <v>113</v>
      </c>
      <c r="G16" s="72" t="s">
        <v>114</v>
      </c>
      <c r="H16" s="73" t="s">
        <v>4</v>
      </c>
      <c r="I16" s="74" t="s">
        <v>782</v>
      </c>
      <c r="J16" s="75" t="s">
        <v>802</v>
      </c>
      <c r="K16" s="74" t="s">
        <v>844</v>
      </c>
      <c r="L16" s="76">
        <v>0</v>
      </c>
      <c r="M16" s="76">
        <v>36540.300000000003</v>
      </c>
      <c r="N16" s="76">
        <v>36540.300000000003</v>
      </c>
      <c r="O16" s="76">
        <v>36540.300000000003</v>
      </c>
      <c r="P16" s="76">
        <v>0</v>
      </c>
      <c r="Q16" s="76">
        <v>36540.300000000003</v>
      </c>
      <c r="R16" s="76">
        <v>36540.300000000003</v>
      </c>
      <c r="S16" s="77">
        <f t="shared" si="0"/>
        <v>1</v>
      </c>
      <c r="T16" s="77">
        <v>1</v>
      </c>
      <c r="U16" s="71" t="s">
        <v>784</v>
      </c>
      <c r="V16" s="71" t="s">
        <v>50</v>
      </c>
      <c r="W16" s="71" t="s">
        <v>32</v>
      </c>
      <c r="X16" s="71" t="s">
        <v>58</v>
      </c>
      <c r="Y16" s="71" t="s">
        <v>69</v>
      </c>
      <c r="Z16" s="73" t="s">
        <v>32</v>
      </c>
      <c r="AA16" s="73" t="s">
        <v>98</v>
      </c>
      <c r="AB16" s="73" t="s">
        <v>74</v>
      </c>
      <c r="AC16" s="73" t="s">
        <v>831</v>
      </c>
      <c r="AD16" s="73"/>
    </row>
    <row r="17" spans="1:30" ht="99" x14ac:dyDescent="0.25">
      <c r="A17" s="71">
        <v>7</v>
      </c>
      <c r="B17" s="71" t="s">
        <v>839</v>
      </c>
      <c r="C17" s="72" t="s">
        <v>677</v>
      </c>
      <c r="D17" s="71" t="s">
        <v>115</v>
      </c>
      <c r="E17" s="73" t="s">
        <v>97</v>
      </c>
      <c r="F17" s="71" t="s">
        <v>116</v>
      </c>
      <c r="G17" s="72" t="s">
        <v>117</v>
      </c>
      <c r="H17" s="73" t="s">
        <v>4</v>
      </c>
      <c r="I17" s="74" t="s">
        <v>782</v>
      </c>
      <c r="J17" s="75" t="s">
        <v>802</v>
      </c>
      <c r="K17" s="74" t="s">
        <v>845</v>
      </c>
      <c r="L17" s="76">
        <v>0</v>
      </c>
      <c r="M17" s="76">
        <v>44943.49</v>
      </c>
      <c r="N17" s="76">
        <v>44943.49</v>
      </c>
      <c r="O17" s="76">
        <v>44943.49</v>
      </c>
      <c r="P17" s="76">
        <v>0</v>
      </c>
      <c r="Q17" s="76">
        <v>44943.49</v>
      </c>
      <c r="R17" s="76">
        <v>44943.49</v>
      </c>
      <c r="S17" s="77">
        <f t="shared" si="0"/>
        <v>1</v>
      </c>
      <c r="T17" s="77">
        <v>1</v>
      </c>
      <c r="U17" s="71" t="s">
        <v>784</v>
      </c>
      <c r="V17" s="71" t="s">
        <v>50</v>
      </c>
      <c r="W17" s="71" t="s">
        <v>32</v>
      </c>
      <c r="X17" s="71" t="s">
        <v>58</v>
      </c>
      <c r="Y17" s="71" t="s">
        <v>69</v>
      </c>
      <c r="Z17" s="73" t="s">
        <v>32</v>
      </c>
      <c r="AA17" s="73" t="s">
        <v>98</v>
      </c>
      <c r="AB17" s="73" t="s">
        <v>74</v>
      </c>
      <c r="AC17" s="73" t="s">
        <v>831</v>
      </c>
      <c r="AD17" s="73"/>
    </row>
    <row r="18" spans="1:30" ht="99" x14ac:dyDescent="0.25">
      <c r="A18" s="71">
        <v>8</v>
      </c>
      <c r="B18" s="71" t="s">
        <v>839</v>
      </c>
      <c r="C18" s="72" t="s">
        <v>677</v>
      </c>
      <c r="D18" s="71" t="s">
        <v>118</v>
      </c>
      <c r="E18" s="73" t="s">
        <v>97</v>
      </c>
      <c r="F18" s="71" t="s">
        <v>119</v>
      </c>
      <c r="G18" s="72" t="s">
        <v>120</v>
      </c>
      <c r="H18" s="73" t="s">
        <v>4</v>
      </c>
      <c r="I18" s="74" t="s">
        <v>782</v>
      </c>
      <c r="J18" s="75" t="s">
        <v>802</v>
      </c>
      <c r="K18" s="74" t="s">
        <v>846</v>
      </c>
      <c r="L18" s="76">
        <v>0</v>
      </c>
      <c r="M18" s="76">
        <v>73093.679999999993</v>
      </c>
      <c r="N18" s="76">
        <v>73093.679999999993</v>
      </c>
      <c r="O18" s="76">
        <v>73093.679999999993</v>
      </c>
      <c r="P18" s="76">
        <v>0</v>
      </c>
      <c r="Q18" s="76">
        <v>73093.679999999993</v>
      </c>
      <c r="R18" s="76">
        <v>73093.679999999993</v>
      </c>
      <c r="S18" s="77">
        <f t="shared" si="0"/>
        <v>1</v>
      </c>
      <c r="T18" s="77">
        <v>1</v>
      </c>
      <c r="U18" s="71" t="s">
        <v>784</v>
      </c>
      <c r="V18" s="71" t="s">
        <v>50</v>
      </c>
      <c r="W18" s="71" t="s">
        <v>32</v>
      </c>
      <c r="X18" s="71" t="s">
        <v>58</v>
      </c>
      <c r="Y18" s="71" t="s">
        <v>69</v>
      </c>
      <c r="Z18" s="73" t="s">
        <v>32</v>
      </c>
      <c r="AA18" s="73" t="s">
        <v>98</v>
      </c>
      <c r="AB18" s="73" t="s">
        <v>74</v>
      </c>
      <c r="AC18" s="73" t="s">
        <v>831</v>
      </c>
      <c r="AD18" s="73"/>
    </row>
    <row r="19" spans="1:30" ht="99" x14ac:dyDescent="0.25">
      <c r="A19" s="71">
        <v>9</v>
      </c>
      <c r="B19" s="71" t="s">
        <v>839</v>
      </c>
      <c r="C19" s="72" t="s">
        <v>677</v>
      </c>
      <c r="D19" s="71" t="s">
        <v>121</v>
      </c>
      <c r="E19" s="73" t="s">
        <v>97</v>
      </c>
      <c r="F19" s="71" t="s">
        <v>122</v>
      </c>
      <c r="G19" s="72" t="s">
        <v>123</v>
      </c>
      <c r="H19" s="73" t="s">
        <v>4</v>
      </c>
      <c r="I19" s="74" t="s">
        <v>782</v>
      </c>
      <c r="J19" s="75" t="s">
        <v>802</v>
      </c>
      <c r="K19" s="74" t="s">
        <v>847</v>
      </c>
      <c r="L19" s="76">
        <v>0</v>
      </c>
      <c r="M19" s="76">
        <v>28137.11</v>
      </c>
      <c r="N19" s="76">
        <v>28137.11</v>
      </c>
      <c r="O19" s="76">
        <v>28137.11</v>
      </c>
      <c r="P19" s="76">
        <v>0</v>
      </c>
      <c r="Q19" s="76">
        <v>28137.11</v>
      </c>
      <c r="R19" s="76">
        <v>28137.11</v>
      </c>
      <c r="S19" s="77">
        <f t="shared" si="0"/>
        <v>1</v>
      </c>
      <c r="T19" s="77">
        <v>1</v>
      </c>
      <c r="U19" s="71" t="s">
        <v>784</v>
      </c>
      <c r="V19" s="71" t="s">
        <v>50</v>
      </c>
      <c r="W19" s="71" t="s">
        <v>32</v>
      </c>
      <c r="X19" s="71" t="s">
        <v>58</v>
      </c>
      <c r="Y19" s="71" t="s">
        <v>69</v>
      </c>
      <c r="Z19" s="73" t="s">
        <v>32</v>
      </c>
      <c r="AA19" s="73" t="s">
        <v>98</v>
      </c>
      <c r="AB19" s="73" t="s">
        <v>74</v>
      </c>
      <c r="AC19" s="73" t="s">
        <v>831</v>
      </c>
      <c r="AD19" s="73"/>
    </row>
    <row r="20" spans="1:30" ht="99" x14ac:dyDescent="0.25">
      <c r="A20" s="71">
        <v>10</v>
      </c>
      <c r="B20" s="71" t="s">
        <v>839</v>
      </c>
      <c r="C20" s="72" t="s">
        <v>677</v>
      </c>
      <c r="D20" s="71" t="s">
        <v>124</v>
      </c>
      <c r="E20" s="73" t="s">
        <v>97</v>
      </c>
      <c r="F20" s="71" t="s">
        <v>125</v>
      </c>
      <c r="G20" s="72" t="s">
        <v>126</v>
      </c>
      <c r="H20" s="73" t="s">
        <v>4</v>
      </c>
      <c r="I20" s="74" t="s">
        <v>782</v>
      </c>
      <c r="J20" s="75" t="s">
        <v>802</v>
      </c>
      <c r="K20" s="74" t="s">
        <v>848</v>
      </c>
      <c r="L20" s="76">
        <v>0</v>
      </c>
      <c r="M20" s="76">
        <v>33468.81</v>
      </c>
      <c r="N20" s="76">
        <v>33468.81</v>
      </c>
      <c r="O20" s="76">
        <v>33468.81</v>
      </c>
      <c r="P20" s="76">
        <v>0</v>
      </c>
      <c r="Q20" s="76">
        <v>33468.81</v>
      </c>
      <c r="R20" s="76">
        <v>33468.81</v>
      </c>
      <c r="S20" s="77">
        <f t="shared" si="0"/>
        <v>1</v>
      </c>
      <c r="T20" s="77">
        <v>1</v>
      </c>
      <c r="U20" s="71" t="s">
        <v>784</v>
      </c>
      <c r="V20" s="71" t="s">
        <v>50</v>
      </c>
      <c r="W20" s="71" t="s">
        <v>32</v>
      </c>
      <c r="X20" s="71" t="s">
        <v>50</v>
      </c>
      <c r="Y20" s="71" t="s">
        <v>69</v>
      </c>
      <c r="Z20" s="73" t="s">
        <v>32</v>
      </c>
      <c r="AA20" s="73" t="s">
        <v>98</v>
      </c>
      <c r="AB20" s="73" t="s">
        <v>74</v>
      </c>
      <c r="AC20" s="73" t="s">
        <v>831</v>
      </c>
      <c r="AD20" s="73"/>
    </row>
    <row r="21" spans="1:30" ht="99" x14ac:dyDescent="0.25">
      <c r="A21" s="71">
        <v>11</v>
      </c>
      <c r="B21" s="71" t="s">
        <v>839</v>
      </c>
      <c r="C21" s="72" t="s">
        <v>677</v>
      </c>
      <c r="D21" s="71" t="s">
        <v>127</v>
      </c>
      <c r="E21" s="73" t="s">
        <v>97</v>
      </c>
      <c r="F21" s="71" t="s">
        <v>128</v>
      </c>
      <c r="G21" s="72" t="s">
        <v>129</v>
      </c>
      <c r="H21" s="73" t="s">
        <v>4</v>
      </c>
      <c r="I21" s="74" t="s">
        <v>782</v>
      </c>
      <c r="J21" s="75" t="s">
        <v>802</v>
      </c>
      <c r="K21" s="74" t="s">
        <v>849</v>
      </c>
      <c r="L21" s="76">
        <v>0</v>
      </c>
      <c r="M21" s="76">
        <v>39539.339999999997</v>
      </c>
      <c r="N21" s="76">
        <v>39539.339999999997</v>
      </c>
      <c r="O21" s="76">
        <v>39539.339999999997</v>
      </c>
      <c r="P21" s="76">
        <v>0</v>
      </c>
      <c r="Q21" s="76">
        <v>39539.339999999997</v>
      </c>
      <c r="R21" s="76">
        <v>39539.339999999997</v>
      </c>
      <c r="S21" s="77">
        <f t="shared" si="0"/>
        <v>1</v>
      </c>
      <c r="T21" s="77">
        <v>1</v>
      </c>
      <c r="U21" s="71" t="s">
        <v>784</v>
      </c>
      <c r="V21" s="71" t="s">
        <v>50</v>
      </c>
      <c r="W21" s="71" t="s">
        <v>32</v>
      </c>
      <c r="X21" s="71" t="s">
        <v>58</v>
      </c>
      <c r="Y21" s="71" t="s">
        <v>69</v>
      </c>
      <c r="Z21" s="73" t="s">
        <v>32</v>
      </c>
      <c r="AA21" s="73" t="s">
        <v>98</v>
      </c>
      <c r="AB21" s="73" t="s">
        <v>74</v>
      </c>
      <c r="AC21" s="73" t="s">
        <v>831</v>
      </c>
      <c r="AD21" s="73"/>
    </row>
    <row r="22" spans="1:30" ht="18" x14ac:dyDescent="0.25">
      <c r="A22" s="68">
        <v>11</v>
      </c>
      <c r="B22" s="67"/>
      <c r="C22" s="67"/>
      <c r="D22" s="68"/>
      <c r="E22" s="69" t="s">
        <v>1174</v>
      </c>
      <c r="F22" s="67"/>
      <c r="G22" s="67"/>
      <c r="H22" s="67"/>
      <c r="I22" s="81"/>
      <c r="J22" s="81"/>
      <c r="K22" s="81"/>
      <c r="L22" s="79">
        <f t="shared" ref="L22:R22" si="1">+L11+L12+L13+L14+L15+L16+L17+L18+L19+L20+L21</f>
        <v>0</v>
      </c>
      <c r="M22" s="79">
        <f t="shared" si="1"/>
        <v>562634.65</v>
      </c>
      <c r="N22" s="79">
        <f t="shared" si="1"/>
        <v>562634.65</v>
      </c>
      <c r="O22" s="79">
        <f t="shared" si="1"/>
        <v>562634.65</v>
      </c>
      <c r="P22" s="70">
        <f t="shared" si="1"/>
        <v>0</v>
      </c>
      <c r="Q22" s="70">
        <f t="shared" si="1"/>
        <v>562634.65</v>
      </c>
      <c r="R22" s="70">
        <f t="shared" si="1"/>
        <v>562634.65</v>
      </c>
      <c r="S22" s="80">
        <f t="shared" si="0"/>
        <v>1</v>
      </c>
      <c r="T22" s="80">
        <f>(+T11+T12+T13+T14+T15+T16+T17+T18+T19+T20+T21)/A22</f>
        <v>1</v>
      </c>
      <c r="U22" s="110" t="s">
        <v>791</v>
      </c>
      <c r="V22" s="110"/>
      <c r="W22" s="110"/>
      <c r="X22" s="110"/>
      <c r="Y22" s="110"/>
      <c r="Z22" s="110"/>
      <c r="AA22" s="110"/>
      <c r="AB22" s="110"/>
      <c r="AC22" s="110"/>
      <c r="AD22" s="110"/>
    </row>
    <row r="23" spans="1:30" ht="99" x14ac:dyDescent="0.25">
      <c r="A23" s="71">
        <v>1</v>
      </c>
      <c r="B23" s="71" t="s">
        <v>839</v>
      </c>
      <c r="C23" s="72" t="s">
        <v>677</v>
      </c>
      <c r="D23" s="71" t="s">
        <v>1175</v>
      </c>
      <c r="E23" s="73" t="s">
        <v>1176</v>
      </c>
      <c r="F23" s="71" t="s">
        <v>17</v>
      </c>
      <c r="G23" s="72" t="s">
        <v>18</v>
      </c>
      <c r="H23" s="73" t="s">
        <v>4</v>
      </c>
      <c r="I23" s="74" t="s">
        <v>782</v>
      </c>
      <c r="J23" s="75" t="s">
        <v>802</v>
      </c>
      <c r="K23" s="74" t="s">
        <v>1177</v>
      </c>
      <c r="L23" s="76">
        <v>0</v>
      </c>
      <c r="M23" s="76">
        <v>391538.44</v>
      </c>
      <c r="N23" s="76">
        <v>391538.44</v>
      </c>
      <c r="O23" s="76">
        <v>0</v>
      </c>
      <c r="P23" s="76">
        <v>391538.44</v>
      </c>
      <c r="Q23" s="76">
        <v>391538.44</v>
      </c>
      <c r="R23" s="76">
        <v>0</v>
      </c>
      <c r="S23" s="77">
        <f t="shared" si="0"/>
        <v>1</v>
      </c>
      <c r="T23" s="77">
        <v>1</v>
      </c>
      <c r="U23" s="71" t="s">
        <v>784</v>
      </c>
      <c r="V23" s="71" t="s">
        <v>1178</v>
      </c>
      <c r="W23" s="71" t="s">
        <v>32</v>
      </c>
      <c r="X23" s="71" t="s">
        <v>1178</v>
      </c>
      <c r="Y23" s="71" t="s">
        <v>67</v>
      </c>
      <c r="Z23" s="73" t="s">
        <v>32</v>
      </c>
      <c r="AA23" s="73" t="s">
        <v>67</v>
      </c>
      <c r="AB23" s="73" t="s">
        <v>67</v>
      </c>
      <c r="AC23" s="73" t="s">
        <v>1078</v>
      </c>
      <c r="AD23" s="73"/>
    </row>
    <row r="24" spans="1:30" ht="18" x14ac:dyDescent="0.25">
      <c r="A24" s="68">
        <v>1</v>
      </c>
      <c r="B24" s="67"/>
      <c r="C24" s="67"/>
      <c r="D24" s="68"/>
      <c r="E24" s="69" t="s">
        <v>1174</v>
      </c>
      <c r="F24" s="67"/>
      <c r="G24" s="67"/>
      <c r="H24" s="67"/>
      <c r="I24" s="81"/>
      <c r="J24" s="81"/>
      <c r="K24" s="81"/>
      <c r="L24" s="79">
        <f t="shared" ref="L24:R24" si="2">+L23</f>
        <v>0</v>
      </c>
      <c r="M24" s="79">
        <f t="shared" si="2"/>
        <v>391538.44</v>
      </c>
      <c r="N24" s="79">
        <f t="shared" si="2"/>
        <v>391538.44</v>
      </c>
      <c r="O24" s="79">
        <f t="shared" si="2"/>
        <v>0</v>
      </c>
      <c r="P24" s="70">
        <f t="shared" si="2"/>
        <v>391538.44</v>
      </c>
      <c r="Q24" s="70">
        <f t="shared" si="2"/>
        <v>391538.44</v>
      </c>
      <c r="R24" s="70">
        <f t="shared" si="2"/>
        <v>0</v>
      </c>
      <c r="S24" s="80">
        <f t="shared" si="0"/>
        <v>1</v>
      </c>
      <c r="T24" s="80">
        <f>(+T23)/A24</f>
        <v>1</v>
      </c>
      <c r="U24" s="110" t="s">
        <v>791</v>
      </c>
      <c r="V24" s="110"/>
      <c r="W24" s="110"/>
      <c r="X24" s="110"/>
      <c r="Y24" s="110"/>
      <c r="Z24" s="110"/>
      <c r="AA24" s="110"/>
      <c r="AB24" s="110"/>
      <c r="AC24" s="110"/>
      <c r="AD24" s="110"/>
    </row>
    <row r="25" spans="1:30" ht="27" x14ac:dyDescent="0.25">
      <c r="A25" s="82">
        <f>+A22+A24</f>
        <v>12</v>
      </c>
      <c r="B25" s="81"/>
      <c r="C25" s="81"/>
      <c r="D25" s="68"/>
      <c r="E25" s="69" t="s">
        <v>850</v>
      </c>
      <c r="F25" s="81"/>
      <c r="G25" s="81"/>
      <c r="H25" s="81"/>
      <c r="I25" s="81"/>
      <c r="J25" s="81"/>
      <c r="K25" s="81"/>
      <c r="L25" s="79">
        <f t="shared" ref="L25:R25" si="3">+L22+L24</f>
        <v>0</v>
      </c>
      <c r="M25" s="79">
        <f t="shared" si="3"/>
        <v>954173.09000000008</v>
      </c>
      <c r="N25" s="79">
        <f t="shared" si="3"/>
        <v>954173.09000000008</v>
      </c>
      <c r="O25" s="79">
        <f t="shared" si="3"/>
        <v>562634.65</v>
      </c>
      <c r="P25" s="79">
        <f t="shared" si="3"/>
        <v>391538.44</v>
      </c>
      <c r="Q25" s="79">
        <f t="shared" si="3"/>
        <v>954173.09000000008</v>
      </c>
      <c r="R25" s="79">
        <f t="shared" si="3"/>
        <v>562634.65</v>
      </c>
      <c r="S25" s="122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4"/>
    </row>
    <row r="26" spans="1:30" x14ac:dyDescent="0.25">
      <c r="A26" s="68"/>
      <c r="B26" s="67"/>
      <c r="C26" s="67"/>
      <c r="D26" s="68"/>
      <c r="E26" s="69" t="s">
        <v>679</v>
      </c>
      <c r="F26" s="67"/>
      <c r="G26" s="67"/>
      <c r="H26" s="67"/>
      <c r="I26" s="81"/>
      <c r="J26" s="81"/>
      <c r="K26" s="81"/>
      <c r="L26" s="79"/>
      <c r="M26" s="79"/>
      <c r="N26" s="79"/>
      <c r="O26" s="79"/>
      <c r="P26" s="70"/>
      <c r="Q26" s="70"/>
      <c r="R26" s="70"/>
      <c r="S26" s="122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4"/>
    </row>
    <row r="27" spans="1:30" ht="99" x14ac:dyDescent="0.25">
      <c r="A27" s="71">
        <v>1</v>
      </c>
      <c r="B27" s="71" t="s">
        <v>851</v>
      </c>
      <c r="C27" s="72" t="s">
        <v>679</v>
      </c>
      <c r="D27" s="71" t="s">
        <v>247</v>
      </c>
      <c r="E27" s="73" t="s">
        <v>248</v>
      </c>
      <c r="F27" s="71" t="s">
        <v>249</v>
      </c>
      <c r="G27" s="72" t="s">
        <v>250</v>
      </c>
      <c r="H27" s="73" t="s">
        <v>4</v>
      </c>
      <c r="I27" s="74" t="s">
        <v>782</v>
      </c>
      <c r="J27" s="75" t="s">
        <v>802</v>
      </c>
      <c r="K27" s="74" t="s">
        <v>852</v>
      </c>
      <c r="L27" s="76">
        <v>0</v>
      </c>
      <c r="M27" s="76">
        <v>48533.82</v>
      </c>
      <c r="N27" s="76">
        <v>48533.82</v>
      </c>
      <c r="O27" s="76">
        <v>48533.82</v>
      </c>
      <c r="P27" s="76">
        <v>0</v>
      </c>
      <c r="Q27" s="76">
        <v>48533.82</v>
      </c>
      <c r="R27" s="76">
        <v>48533.82</v>
      </c>
      <c r="S27" s="77">
        <f t="shared" ref="S27:S67" si="4">Q27/M27</f>
        <v>1</v>
      </c>
      <c r="T27" s="77">
        <v>1</v>
      </c>
      <c r="U27" s="71" t="s">
        <v>784</v>
      </c>
      <c r="V27" s="71" t="s">
        <v>86</v>
      </c>
      <c r="W27" s="71" t="s">
        <v>32</v>
      </c>
      <c r="X27" s="71" t="s">
        <v>40</v>
      </c>
      <c r="Y27" s="71" t="s">
        <v>47</v>
      </c>
      <c r="Z27" s="73" t="s">
        <v>32</v>
      </c>
      <c r="AA27" s="73" t="s">
        <v>251</v>
      </c>
      <c r="AB27" s="73" t="s">
        <v>74</v>
      </c>
      <c r="AC27" s="73" t="s">
        <v>831</v>
      </c>
      <c r="AD27" s="73"/>
    </row>
    <row r="28" spans="1:30" ht="99" x14ac:dyDescent="0.25">
      <c r="A28" s="71">
        <v>2</v>
      </c>
      <c r="B28" s="71" t="s">
        <v>851</v>
      </c>
      <c r="C28" s="72" t="s">
        <v>679</v>
      </c>
      <c r="D28" s="71" t="s">
        <v>252</v>
      </c>
      <c r="E28" s="73" t="s">
        <v>248</v>
      </c>
      <c r="F28" s="71" t="s">
        <v>168</v>
      </c>
      <c r="G28" s="72" t="s">
        <v>169</v>
      </c>
      <c r="H28" s="73" t="s">
        <v>4</v>
      </c>
      <c r="I28" s="74" t="s">
        <v>782</v>
      </c>
      <c r="J28" s="75" t="s">
        <v>802</v>
      </c>
      <c r="K28" s="74" t="s">
        <v>853</v>
      </c>
      <c r="L28" s="76">
        <v>0</v>
      </c>
      <c r="M28" s="76">
        <v>23139.439999999999</v>
      </c>
      <c r="N28" s="76">
        <v>23139.439999999999</v>
      </c>
      <c r="O28" s="76">
        <v>23139.439999999999</v>
      </c>
      <c r="P28" s="76">
        <v>0</v>
      </c>
      <c r="Q28" s="76">
        <v>23139.439999999999</v>
      </c>
      <c r="R28" s="76">
        <v>23139.439999999999</v>
      </c>
      <c r="S28" s="77">
        <f t="shared" si="4"/>
        <v>1</v>
      </c>
      <c r="T28" s="77">
        <v>1</v>
      </c>
      <c r="U28" s="71" t="s">
        <v>784</v>
      </c>
      <c r="V28" s="71" t="s">
        <v>86</v>
      </c>
      <c r="W28" s="71" t="s">
        <v>32</v>
      </c>
      <c r="X28" s="71" t="s">
        <v>40</v>
      </c>
      <c r="Y28" s="71" t="s">
        <v>47</v>
      </c>
      <c r="Z28" s="73" t="s">
        <v>32</v>
      </c>
      <c r="AA28" s="73" t="s">
        <v>251</v>
      </c>
      <c r="AB28" s="73" t="s">
        <v>74</v>
      </c>
      <c r="AC28" s="73" t="s">
        <v>831</v>
      </c>
      <c r="AD28" s="73"/>
    </row>
    <row r="29" spans="1:30" ht="99" x14ac:dyDescent="0.25">
      <c r="A29" s="71">
        <v>3</v>
      </c>
      <c r="B29" s="71" t="s">
        <v>851</v>
      </c>
      <c r="C29" s="72" t="s">
        <v>679</v>
      </c>
      <c r="D29" s="71" t="s">
        <v>253</v>
      </c>
      <c r="E29" s="73" t="s">
        <v>248</v>
      </c>
      <c r="F29" s="71" t="s">
        <v>171</v>
      </c>
      <c r="G29" s="72" t="s">
        <v>172</v>
      </c>
      <c r="H29" s="73" t="s">
        <v>4</v>
      </c>
      <c r="I29" s="74" t="s">
        <v>782</v>
      </c>
      <c r="J29" s="75" t="s">
        <v>802</v>
      </c>
      <c r="K29" s="74" t="s">
        <v>854</v>
      </c>
      <c r="L29" s="76">
        <v>0</v>
      </c>
      <c r="M29" s="76">
        <v>15011.12</v>
      </c>
      <c r="N29" s="76">
        <v>15011.12</v>
      </c>
      <c r="O29" s="76">
        <v>15011.12</v>
      </c>
      <c r="P29" s="76">
        <v>0</v>
      </c>
      <c r="Q29" s="76">
        <v>15011.12</v>
      </c>
      <c r="R29" s="76">
        <v>15011.12</v>
      </c>
      <c r="S29" s="77">
        <f t="shared" si="4"/>
        <v>1</v>
      </c>
      <c r="T29" s="77">
        <v>1</v>
      </c>
      <c r="U29" s="71" t="s">
        <v>784</v>
      </c>
      <c r="V29" s="71" t="s">
        <v>86</v>
      </c>
      <c r="W29" s="71" t="s">
        <v>32</v>
      </c>
      <c r="X29" s="71" t="s">
        <v>40</v>
      </c>
      <c r="Y29" s="71" t="s">
        <v>47</v>
      </c>
      <c r="Z29" s="73" t="s">
        <v>32</v>
      </c>
      <c r="AA29" s="73" t="s">
        <v>251</v>
      </c>
      <c r="AB29" s="73" t="s">
        <v>74</v>
      </c>
      <c r="AC29" s="73" t="s">
        <v>831</v>
      </c>
      <c r="AD29" s="73"/>
    </row>
    <row r="30" spans="1:30" ht="99" x14ac:dyDescent="0.25">
      <c r="A30" s="71">
        <v>4</v>
      </c>
      <c r="B30" s="71" t="s">
        <v>851</v>
      </c>
      <c r="C30" s="72" t="s">
        <v>679</v>
      </c>
      <c r="D30" s="71" t="s">
        <v>254</v>
      </c>
      <c r="E30" s="73" t="s">
        <v>248</v>
      </c>
      <c r="F30" s="71" t="s">
        <v>159</v>
      </c>
      <c r="G30" s="72" t="s">
        <v>160</v>
      </c>
      <c r="H30" s="73" t="s">
        <v>4</v>
      </c>
      <c r="I30" s="74" t="s">
        <v>782</v>
      </c>
      <c r="J30" s="75" t="s">
        <v>802</v>
      </c>
      <c r="K30" s="74" t="s">
        <v>855</v>
      </c>
      <c r="L30" s="76">
        <v>0</v>
      </c>
      <c r="M30" s="76">
        <v>32395.23</v>
      </c>
      <c r="N30" s="76">
        <v>32395.23</v>
      </c>
      <c r="O30" s="76">
        <v>32395.23</v>
      </c>
      <c r="P30" s="76">
        <v>0</v>
      </c>
      <c r="Q30" s="76">
        <v>32395.23</v>
      </c>
      <c r="R30" s="76">
        <v>32395.23</v>
      </c>
      <c r="S30" s="77">
        <f t="shared" si="4"/>
        <v>1</v>
      </c>
      <c r="T30" s="77">
        <v>1</v>
      </c>
      <c r="U30" s="71" t="s">
        <v>784</v>
      </c>
      <c r="V30" s="71" t="s">
        <v>86</v>
      </c>
      <c r="W30" s="71" t="s">
        <v>32</v>
      </c>
      <c r="X30" s="71" t="s">
        <v>40</v>
      </c>
      <c r="Y30" s="71" t="s">
        <v>47</v>
      </c>
      <c r="Z30" s="73" t="s">
        <v>32</v>
      </c>
      <c r="AA30" s="73" t="s">
        <v>251</v>
      </c>
      <c r="AB30" s="73" t="s">
        <v>74</v>
      </c>
      <c r="AC30" s="73" t="s">
        <v>831</v>
      </c>
      <c r="AD30" s="73"/>
    </row>
    <row r="31" spans="1:30" ht="99" x14ac:dyDescent="0.25">
      <c r="A31" s="71">
        <v>5</v>
      </c>
      <c r="B31" s="71" t="s">
        <v>851</v>
      </c>
      <c r="C31" s="72" t="s">
        <v>679</v>
      </c>
      <c r="D31" s="71" t="s">
        <v>255</v>
      </c>
      <c r="E31" s="73" t="s">
        <v>248</v>
      </c>
      <c r="F31" s="71" t="s">
        <v>223</v>
      </c>
      <c r="G31" s="72" t="s">
        <v>224</v>
      </c>
      <c r="H31" s="73" t="s">
        <v>4</v>
      </c>
      <c r="I31" s="74" t="s">
        <v>782</v>
      </c>
      <c r="J31" s="75" t="s">
        <v>802</v>
      </c>
      <c r="K31" s="74" t="s">
        <v>853</v>
      </c>
      <c r="L31" s="76">
        <v>0</v>
      </c>
      <c r="M31" s="76">
        <v>23139.45</v>
      </c>
      <c r="N31" s="76">
        <v>23139.45</v>
      </c>
      <c r="O31" s="76">
        <v>23139.45</v>
      </c>
      <c r="P31" s="76">
        <v>0</v>
      </c>
      <c r="Q31" s="76">
        <v>23139.45</v>
      </c>
      <c r="R31" s="76">
        <v>23139.45</v>
      </c>
      <c r="S31" s="77">
        <f t="shared" si="4"/>
        <v>1</v>
      </c>
      <c r="T31" s="77">
        <v>1</v>
      </c>
      <c r="U31" s="71" t="s">
        <v>784</v>
      </c>
      <c r="V31" s="71" t="s">
        <v>86</v>
      </c>
      <c r="W31" s="71" t="s">
        <v>32</v>
      </c>
      <c r="X31" s="71" t="s">
        <v>40</v>
      </c>
      <c r="Y31" s="71" t="s">
        <v>47</v>
      </c>
      <c r="Z31" s="73" t="s">
        <v>32</v>
      </c>
      <c r="AA31" s="73" t="s">
        <v>251</v>
      </c>
      <c r="AB31" s="73" t="s">
        <v>74</v>
      </c>
      <c r="AC31" s="73" t="s">
        <v>831</v>
      </c>
      <c r="AD31" s="73"/>
    </row>
    <row r="32" spans="1:30" ht="99" x14ac:dyDescent="0.25">
      <c r="A32" s="71">
        <v>6</v>
      </c>
      <c r="B32" s="71" t="s">
        <v>851</v>
      </c>
      <c r="C32" s="72" t="s">
        <v>679</v>
      </c>
      <c r="D32" s="71" t="s">
        <v>256</v>
      </c>
      <c r="E32" s="73" t="s">
        <v>248</v>
      </c>
      <c r="F32" s="71" t="s">
        <v>257</v>
      </c>
      <c r="G32" s="72" t="s">
        <v>258</v>
      </c>
      <c r="H32" s="73" t="s">
        <v>4</v>
      </c>
      <c r="I32" s="74" t="s">
        <v>782</v>
      </c>
      <c r="J32" s="75" t="s">
        <v>802</v>
      </c>
      <c r="K32" s="74" t="s">
        <v>856</v>
      </c>
      <c r="L32" s="76">
        <v>0</v>
      </c>
      <c r="M32" s="76">
        <v>9255.77</v>
      </c>
      <c r="N32" s="76">
        <v>9255.77</v>
      </c>
      <c r="O32" s="76">
        <v>9255.77</v>
      </c>
      <c r="P32" s="76">
        <v>0</v>
      </c>
      <c r="Q32" s="76">
        <v>9255.77</v>
      </c>
      <c r="R32" s="76">
        <v>9255.77</v>
      </c>
      <c r="S32" s="77">
        <f t="shared" si="4"/>
        <v>1</v>
      </c>
      <c r="T32" s="77">
        <v>1</v>
      </c>
      <c r="U32" s="71" t="s">
        <v>784</v>
      </c>
      <c r="V32" s="71" t="s">
        <v>86</v>
      </c>
      <c r="W32" s="71" t="s">
        <v>32</v>
      </c>
      <c r="X32" s="71" t="s">
        <v>40</v>
      </c>
      <c r="Y32" s="71" t="s">
        <v>47</v>
      </c>
      <c r="Z32" s="73" t="s">
        <v>32</v>
      </c>
      <c r="AA32" s="73" t="s">
        <v>251</v>
      </c>
      <c r="AB32" s="73" t="s">
        <v>74</v>
      </c>
      <c r="AC32" s="73" t="s">
        <v>831</v>
      </c>
      <c r="AD32" s="73"/>
    </row>
    <row r="33" spans="1:30" ht="99" x14ac:dyDescent="0.25">
      <c r="A33" s="71">
        <v>7</v>
      </c>
      <c r="B33" s="71" t="s">
        <v>808</v>
      </c>
      <c r="C33" s="72" t="s">
        <v>679</v>
      </c>
      <c r="D33" s="71" t="s">
        <v>259</v>
      </c>
      <c r="E33" s="73" t="s">
        <v>260</v>
      </c>
      <c r="F33" s="71" t="s">
        <v>201</v>
      </c>
      <c r="G33" s="72" t="s">
        <v>202</v>
      </c>
      <c r="H33" s="73" t="s">
        <v>4</v>
      </c>
      <c r="I33" s="74" t="s">
        <v>782</v>
      </c>
      <c r="J33" s="75" t="s">
        <v>802</v>
      </c>
      <c r="K33" s="74" t="s">
        <v>680</v>
      </c>
      <c r="L33" s="76">
        <v>0</v>
      </c>
      <c r="M33" s="76">
        <v>659848.22</v>
      </c>
      <c r="N33" s="76">
        <v>659848.22</v>
      </c>
      <c r="O33" s="76">
        <v>659848.22</v>
      </c>
      <c r="P33" s="76">
        <v>0</v>
      </c>
      <c r="Q33" s="76">
        <v>659848.22</v>
      </c>
      <c r="R33" s="76">
        <v>659848.22</v>
      </c>
      <c r="S33" s="77">
        <f t="shared" si="4"/>
        <v>1</v>
      </c>
      <c r="T33" s="77">
        <v>1</v>
      </c>
      <c r="U33" s="71" t="s">
        <v>796</v>
      </c>
      <c r="V33" s="71" t="s">
        <v>261</v>
      </c>
      <c r="W33" s="71" t="s">
        <v>25</v>
      </c>
      <c r="X33" s="71" t="s">
        <v>25</v>
      </c>
      <c r="Y33" s="71" t="s">
        <v>26</v>
      </c>
      <c r="Z33" s="73" t="s">
        <v>50</v>
      </c>
      <c r="AA33" s="73" t="s">
        <v>50</v>
      </c>
      <c r="AB33" s="73" t="s">
        <v>74</v>
      </c>
      <c r="AC33" s="73" t="s">
        <v>803</v>
      </c>
      <c r="AD33" s="73"/>
    </row>
    <row r="34" spans="1:30" ht="99" x14ac:dyDescent="0.25">
      <c r="A34" s="71">
        <v>8</v>
      </c>
      <c r="B34" s="71" t="s">
        <v>808</v>
      </c>
      <c r="C34" s="72" t="s">
        <v>679</v>
      </c>
      <c r="D34" s="71" t="s">
        <v>262</v>
      </c>
      <c r="E34" s="73" t="s">
        <v>260</v>
      </c>
      <c r="F34" s="71" t="s">
        <v>203</v>
      </c>
      <c r="G34" s="72" t="s">
        <v>204</v>
      </c>
      <c r="H34" s="73" t="s">
        <v>4</v>
      </c>
      <c r="I34" s="74" t="s">
        <v>782</v>
      </c>
      <c r="J34" s="75" t="s">
        <v>802</v>
      </c>
      <c r="K34" s="74" t="s">
        <v>681</v>
      </c>
      <c r="L34" s="76">
        <v>0</v>
      </c>
      <c r="M34" s="76">
        <v>124640.91</v>
      </c>
      <c r="N34" s="76">
        <v>124640.91</v>
      </c>
      <c r="O34" s="76">
        <v>124640.91</v>
      </c>
      <c r="P34" s="76">
        <v>0</v>
      </c>
      <c r="Q34" s="76">
        <v>124640.91</v>
      </c>
      <c r="R34" s="76">
        <v>124640.91</v>
      </c>
      <c r="S34" s="77">
        <f t="shared" si="4"/>
        <v>1</v>
      </c>
      <c r="T34" s="77">
        <v>1</v>
      </c>
      <c r="U34" s="71" t="s">
        <v>796</v>
      </c>
      <c r="V34" s="71" t="s">
        <v>46</v>
      </c>
      <c r="W34" s="71" t="s">
        <v>25</v>
      </c>
      <c r="X34" s="71" t="s">
        <v>25</v>
      </c>
      <c r="Y34" s="71" t="s">
        <v>82</v>
      </c>
      <c r="Z34" s="73" t="s">
        <v>263</v>
      </c>
      <c r="AA34" s="73" t="s">
        <v>263</v>
      </c>
      <c r="AB34" s="73" t="s">
        <v>74</v>
      </c>
      <c r="AC34" s="73" t="s">
        <v>803</v>
      </c>
      <c r="AD34" s="73"/>
    </row>
    <row r="35" spans="1:30" ht="99" x14ac:dyDescent="0.25">
      <c r="A35" s="71">
        <v>9</v>
      </c>
      <c r="B35" s="71" t="s">
        <v>808</v>
      </c>
      <c r="C35" s="72" t="s">
        <v>679</v>
      </c>
      <c r="D35" s="71" t="s">
        <v>264</v>
      </c>
      <c r="E35" s="73" t="s">
        <v>260</v>
      </c>
      <c r="F35" s="71" t="s">
        <v>206</v>
      </c>
      <c r="G35" s="72" t="s">
        <v>207</v>
      </c>
      <c r="H35" s="73" t="s">
        <v>4</v>
      </c>
      <c r="I35" s="74" t="s">
        <v>782</v>
      </c>
      <c r="J35" s="75" t="s">
        <v>802</v>
      </c>
      <c r="K35" s="74" t="s">
        <v>681</v>
      </c>
      <c r="L35" s="76">
        <v>0</v>
      </c>
      <c r="M35" s="76">
        <v>124640.91</v>
      </c>
      <c r="N35" s="76">
        <v>124640.91</v>
      </c>
      <c r="O35" s="76">
        <v>124640.91</v>
      </c>
      <c r="P35" s="76">
        <v>0</v>
      </c>
      <c r="Q35" s="76">
        <v>124640.91</v>
      </c>
      <c r="R35" s="76">
        <v>124640.91</v>
      </c>
      <c r="S35" s="77">
        <f t="shared" si="4"/>
        <v>1</v>
      </c>
      <c r="T35" s="77">
        <v>1</v>
      </c>
      <c r="U35" s="71" t="s">
        <v>796</v>
      </c>
      <c r="V35" s="71" t="s">
        <v>46</v>
      </c>
      <c r="W35" s="71" t="s">
        <v>470</v>
      </c>
      <c r="X35" s="71" t="s">
        <v>25</v>
      </c>
      <c r="Y35" s="71" t="s">
        <v>82</v>
      </c>
      <c r="Z35" s="73" t="s">
        <v>263</v>
      </c>
      <c r="AA35" s="73" t="s">
        <v>263</v>
      </c>
      <c r="AB35" s="73" t="s">
        <v>74</v>
      </c>
      <c r="AC35" s="73" t="s">
        <v>803</v>
      </c>
      <c r="AD35" s="73"/>
    </row>
    <row r="36" spans="1:30" ht="99" x14ac:dyDescent="0.25">
      <c r="A36" s="71">
        <v>10</v>
      </c>
      <c r="B36" s="71" t="s">
        <v>808</v>
      </c>
      <c r="C36" s="72" t="s">
        <v>679</v>
      </c>
      <c r="D36" s="71" t="s">
        <v>265</v>
      </c>
      <c r="E36" s="73" t="s">
        <v>260</v>
      </c>
      <c r="F36" s="71" t="s">
        <v>199</v>
      </c>
      <c r="G36" s="72" t="s">
        <v>200</v>
      </c>
      <c r="H36" s="73" t="s">
        <v>4</v>
      </c>
      <c r="I36" s="74" t="s">
        <v>782</v>
      </c>
      <c r="J36" s="75" t="s">
        <v>802</v>
      </c>
      <c r="K36" s="74" t="s">
        <v>682</v>
      </c>
      <c r="L36" s="76">
        <v>0</v>
      </c>
      <c r="M36" s="76">
        <v>94798.51</v>
      </c>
      <c r="N36" s="76">
        <v>94798.51</v>
      </c>
      <c r="O36" s="76">
        <v>94798.51</v>
      </c>
      <c r="P36" s="76">
        <v>0</v>
      </c>
      <c r="Q36" s="76">
        <v>94798.51</v>
      </c>
      <c r="R36" s="76">
        <v>94798.51</v>
      </c>
      <c r="S36" s="77">
        <f t="shared" si="4"/>
        <v>1</v>
      </c>
      <c r="T36" s="77">
        <v>1</v>
      </c>
      <c r="U36" s="71" t="s">
        <v>796</v>
      </c>
      <c r="V36" s="71" t="s">
        <v>46</v>
      </c>
      <c r="W36" s="71" t="s">
        <v>25</v>
      </c>
      <c r="X36" s="71" t="s">
        <v>25</v>
      </c>
      <c r="Y36" s="71" t="s">
        <v>82</v>
      </c>
      <c r="Z36" s="73" t="s">
        <v>263</v>
      </c>
      <c r="AA36" s="73" t="s">
        <v>263</v>
      </c>
      <c r="AB36" s="73" t="s">
        <v>74</v>
      </c>
      <c r="AC36" s="73" t="s">
        <v>803</v>
      </c>
      <c r="AD36" s="73"/>
    </row>
    <row r="37" spans="1:30" ht="99" x14ac:dyDescent="0.25">
      <c r="A37" s="71">
        <v>11</v>
      </c>
      <c r="B37" s="71" t="s">
        <v>808</v>
      </c>
      <c r="C37" s="72" t="s">
        <v>679</v>
      </c>
      <c r="D37" s="71" t="s">
        <v>266</v>
      </c>
      <c r="E37" s="73" t="s">
        <v>260</v>
      </c>
      <c r="F37" s="71" t="s">
        <v>223</v>
      </c>
      <c r="G37" s="72" t="s">
        <v>224</v>
      </c>
      <c r="H37" s="73" t="s">
        <v>4</v>
      </c>
      <c r="I37" s="74" t="s">
        <v>782</v>
      </c>
      <c r="J37" s="75" t="s">
        <v>802</v>
      </c>
      <c r="K37" s="74" t="s">
        <v>683</v>
      </c>
      <c r="L37" s="76">
        <v>0</v>
      </c>
      <c r="M37" s="76">
        <v>214168.12</v>
      </c>
      <c r="N37" s="76">
        <v>214168.12</v>
      </c>
      <c r="O37" s="76">
        <v>214168.12</v>
      </c>
      <c r="P37" s="76">
        <v>0</v>
      </c>
      <c r="Q37" s="76">
        <v>214168.12</v>
      </c>
      <c r="R37" s="76">
        <v>214168.12</v>
      </c>
      <c r="S37" s="77">
        <f t="shared" si="4"/>
        <v>1</v>
      </c>
      <c r="T37" s="77">
        <v>1</v>
      </c>
      <c r="U37" s="71" t="s">
        <v>796</v>
      </c>
      <c r="V37" s="71" t="s">
        <v>267</v>
      </c>
      <c r="W37" s="71" t="s">
        <v>263</v>
      </c>
      <c r="X37" s="71" t="s">
        <v>263</v>
      </c>
      <c r="Y37" s="71" t="s">
        <v>47</v>
      </c>
      <c r="Z37" s="73" t="s">
        <v>40</v>
      </c>
      <c r="AA37" s="73" t="s">
        <v>40</v>
      </c>
      <c r="AB37" s="73" t="s">
        <v>74</v>
      </c>
      <c r="AC37" s="73" t="s">
        <v>803</v>
      </c>
      <c r="AD37" s="73"/>
    </row>
    <row r="38" spans="1:30" ht="99" x14ac:dyDescent="0.25">
      <c r="A38" s="71">
        <v>12</v>
      </c>
      <c r="B38" s="71" t="s">
        <v>808</v>
      </c>
      <c r="C38" s="72" t="s">
        <v>679</v>
      </c>
      <c r="D38" s="71" t="s">
        <v>268</v>
      </c>
      <c r="E38" s="73" t="s">
        <v>260</v>
      </c>
      <c r="F38" s="71" t="s">
        <v>225</v>
      </c>
      <c r="G38" s="72" t="s">
        <v>226</v>
      </c>
      <c r="H38" s="73" t="s">
        <v>4</v>
      </c>
      <c r="I38" s="74" t="s">
        <v>782</v>
      </c>
      <c r="J38" s="75" t="s">
        <v>802</v>
      </c>
      <c r="K38" s="74" t="s">
        <v>684</v>
      </c>
      <c r="L38" s="76">
        <v>0</v>
      </c>
      <c r="M38" s="76">
        <v>154483.32</v>
      </c>
      <c r="N38" s="76">
        <v>154483.32</v>
      </c>
      <c r="O38" s="76">
        <v>154483.32</v>
      </c>
      <c r="P38" s="76">
        <v>0</v>
      </c>
      <c r="Q38" s="76">
        <v>154483.32</v>
      </c>
      <c r="R38" s="76">
        <v>154483.32</v>
      </c>
      <c r="S38" s="77">
        <f t="shared" si="4"/>
        <v>1</v>
      </c>
      <c r="T38" s="77">
        <v>1</v>
      </c>
      <c r="U38" s="71" t="s">
        <v>796</v>
      </c>
      <c r="V38" s="71" t="s">
        <v>267</v>
      </c>
      <c r="W38" s="71" t="s">
        <v>263</v>
      </c>
      <c r="X38" s="71" t="s">
        <v>263</v>
      </c>
      <c r="Y38" s="71" t="s">
        <v>163</v>
      </c>
      <c r="Z38" s="73" t="s">
        <v>269</v>
      </c>
      <c r="AA38" s="73" t="s">
        <v>269</v>
      </c>
      <c r="AB38" s="73" t="s">
        <v>74</v>
      </c>
      <c r="AC38" s="73" t="s">
        <v>803</v>
      </c>
      <c r="AD38" s="73"/>
    </row>
    <row r="39" spans="1:30" ht="99" x14ac:dyDescent="0.25">
      <c r="A39" s="71">
        <v>13</v>
      </c>
      <c r="B39" s="71" t="s">
        <v>808</v>
      </c>
      <c r="C39" s="72" t="s">
        <v>679</v>
      </c>
      <c r="D39" s="71" t="s">
        <v>270</v>
      </c>
      <c r="E39" s="73" t="s">
        <v>260</v>
      </c>
      <c r="F39" s="71" t="s">
        <v>103</v>
      </c>
      <c r="G39" s="72" t="s">
        <v>104</v>
      </c>
      <c r="H39" s="73" t="s">
        <v>4</v>
      </c>
      <c r="I39" s="74" t="s">
        <v>782</v>
      </c>
      <c r="J39" s="75" t="s">
        <v>802</v>
      </c>
      <c r="K39" s="74" t="s">
        <v>685</v>
      </c>
      <c r="L39" s="76">
        <v>0</v>
      </c>
      <c r="M39" s="76">
        <v>184325.72</v>
      </c>
      <c r="N39" s="76">
        <v>184325.72</v>
      </c>
      <c r="O39" s="76">
        <v>184325.72</v>
      </c>
      <c r="P39" s="76">
        <v>0</v>
      </c>
      <c r="Q39" s="76">
        <v>184325.72</v>
      </c>
      <c r="R39" s="76">
        <v>184325.72</v>
      </c>
      <c r="S39" s="77">
        <f t="shared" si="4"/>
        <v>1</v>
      </c>
      <c r="T39" s="77">
        <v>1</v>
      </c>
      <c r="U39" s="71" t="s">
        <v>796</v>
      </c>
      <c r="V39" s="71" t="s">
        <v>267</v>
      </c>
      <c r="W39" s="71" t="s">
        <v>263</v>
      </c>
      <c r="X39" s="71" t="s">
        <v>263</v>
      </c>
      <c r="Y39" s="71" t="s">
        <v>163</v>
      </c>
      <c r="Z39" s="73" t="s">
        <v>269</v>
      </c>
      <c r="AA39" s="73" t="s">
        <v>269</v>
      </c>
      <c r="AB39" s="73" t="s">
        <v>74</v>
      </c>
      <c r="AC39" s="73" t="s">
        <v>803</v>
      </c>
      <c r="AD39" s="73"/>
    </row>
    <row r="40" spans="1:30" ht="99" x14ac:dyDescent="0.25">
      <c r="A40" s="71">
        <v>14</v>
      </c>
      <c r="B40" s="71" t="s">
        <v>808</v>
      </c>
      <c r="C40" s="72" t="s">
        <v>679</v>
      </c>
      <c r="D40" s="71" t="s">
        <v>271</v>
      </c>
      <c r="E40" s="73" t="s">
        <v>260</v>
      </c>
      <c r="F40" s="71" t="s">
        <v>100</v>
      </c>
      <c r="G40" s="72" t="s">
        <v>101</v>
      </c>
      <c r="H40" s="73" t="s">
        <v>4</v>
      </c>
      <c r="I40" s="74" t="s">
        <v>782</v>
      </c>
      <c r="J40" s="75" t="s">
        <v>802</v>
      </c>
      <c r="K40" s="74" t="s">
        <v>686</v>
      </c>
      <c r="L40" s="76">
        <v>0</v>
      </c>
      <c r="M40" s="76">
        <v>273852.92</v>
      </c>
      <c r="N40" s="76">
        <v>273852.92</v>
      </c>
      <c r="O40" s="76">
        <v>273852.92</v>
      </c>
      <c r="P40" s="76">
        <v>0</v>
      </c>
      <c r="Q40" s="76">
        <v>273852.92</v>
      </c>
      <c r="R40" s="76">
        <v>273852.92</v>
      </c>
      <c r="S40" s="77">
        <f t="shared" si="4"/>
        <v>1</v>
      </c>
      <c r="T40" s="77">
        <v>1</v>
      </c>
      <c r="U40" s="71" t="s">
        <v>796</v>
      </c>
      <c r="V40" s="71" t="s">
        <v>272</v>
      </c>
      <c r="W40" s="71" t="s">
        <v>50</v>
      </c>
      <c r="X40" s="71" t="s">
        <v>50</v>
      </c>
      <c r="Y40" s="71" t="s">
        <v>198</v>
      </c>
      <c r="Z40" s="73" t="s">
        <v>152</v>
      </c>
      <c r="AA40" s="73" t="s">
        <v>152</v>
      </c>
      <c r="AB40" s="73" t="s">
        <v>74</v>
      </c>
      <c r="AC40" s="73" t="s">
        <v>803</v>
      </c>
      <c r="AD40" s="73"/>
    </row>
    <row r="41" spans="1:30" ht="99" x14ac:dyDescent="0.25">
      <c r="A41" s="71">
        <v>15</v>
      </c>
      <c r="B41" s="71" t="s">
        <v>808</v>
      </c>
      <c r="C41" s="72" t="s">
        <v>679</v>
      </c>
      <c r="D41" s="71" t="s">
        <v>273</v>
      </c>
      <c r="E41" s="73" t="s">
        <v>260</v>
      </c>
      <c r="F41" s="71" t="s">
        <v>210</v>
      </c>
      <c r="G41" s="72" t="s">
        <v>211</v>
      </c>
      <c r="H41" s="73" t="s">
        <v>4</v>
      </c>
      <c r="I41" s="74" t="s">
        <v>782</v>
      </c>
      <c r="J41" s="75" t="s">
        <v>802</v>
      </c>
      <c r="K41" s="74" t="s">
        <v>683</v>
      </c>
      <c r="L41" s="76">
        <v>0</v>
      </c>
      <c r="M41" s="76">
        <v>214168.12</v>
      </c>
      <c r="N41" s="76">
        <v>214168.12</v>
      </c>
      <c r="O41" s="76">
        <v>214168.12</v>
      </c>
      <c r="P41" s="76">
        <v>0</v>
      </c>
      <c r="Q41" s="76">
        <v>214168.12</v>
      </c>
      <c r="R41" s="76">
        <v>214168.12</v>
      </c>
      <c r="S41" s="77">
        <f t="shared" si="4"/>
        <v>1</v>
      </c>
      <c r="T41" s="77">
        <v>1</v>
      </c>
      <c r="U41" s="71" t="s">
        <v>796</v>
      </c>
      <c r="V41" s="71" t="s">
        <v>272</v>
      </c>
      <c r="W41" s="71" t="s">
        <v>50</v>
      </c>
      <c r="X41" s="71" t="s">
        <v>50</v>
      </c>
      <c r="Y41" s="71" t="s">
        <v>198</v>
      </c>
      <c r="Z41" s="73" t="s">
        <v>152</v>
      </c>
      <c r="AA41" s="73" t="s">
        <v>152</v>
      </c>
      <c r="AB41" s="73" t="s">
        <v>74</v>
      </c>
      <c r="AC41" s="73" t="s">
        <v>803</v>
      </c>
      <c r="AD41" s="73"/>
    </row>
    <row r="42" spans="1:30" ht="99" x14ac:dyDescent="0.25">
      <c r="A42" s="71">
        <v>16</v>
      </c>
      <c r="B42" s="71" t="s">
        <v>808</v>
      </c>
      <c r="C42" s="72" t="s">
        <v>679</v>
      </c>
      <c r="D42" s="71" t="s">
        <v>274</v>
      </c>
      <c r="E42" s="73" t="s">
        <v>260</v>
      </c>
      <c r="F42" s="71" t="s">
        <v>275</v>
      </c>
      <c r="G42" s="72" t="s">
        <v>276</v>
      </c>
      <c r="H42" s="73" t="s">
        <v>4</v>
      </c>
      <c r="I42" s="74" t="s">
        <v>782</v>
      </c>
      <c r="J42" s="75" t="s">
        <v>802</v>
      </c>
      <c r="K42" s="74" t="s">
        <v>685</v>
      </c>
      <c r="L42" s="76">
        <v>0</v>
      </c>
      <c r="M42" s="76">
        <v>184325.72</v>
      </c>
      <c r="N42" s="76">
        <v>184325.72</v>
      </c>
      <c r="O42" s="76">
        <v>184325.72</v>
      </c>
      <c r="P42" s="76">
        <v>0</v>
      </c>
      <c r="Q42" s="76">
        <v>184325.72</v>
      </c>
      <c r="R42" s="76">
        <v>184325.72</v>
      </c>
      <c r="S42" s="77">
        <f t="shared" si="4"/>
        <v>1</v>
      </c>
      <c r="T42" s="77">
        <v>1</v>
      </c>
      <c r="U42" s="71" t="s">
        <v>796</v>
      </c>
      <c r="V42" s="71" t="s">
        <v>272</v>
      </c>
      <c r="W42" s="71" t="s">
        <v>50</v>
      </c>
      <c r="X42" s="71" t="s">
        <v>50</v>
      </c>
      <c r="Y42" s="71" t="s">
        <v>198</v>
      </c>
      <c r="Z42" s="73" t="s">
        <v>152</v>
      </c>
      <c r="AA42" s="73" t="s">
        <v>152</v>
      </c>
      <c r="AB42" s="73" t="s">
        <v>74</v>
      </c>
      <c r="AC42" s="73" t="s">
        <v>803</v>
      </c>
      <c r="AD42" s="73"/>
    </row>
    <row r="43" spans="1:30" ht="99" x14ac:dyDescent="0.25">
      <c r="A43" s="71">
        <v>17</v>
      </c>
      <c r="B43" s="71" t="s">
        <v>808</v>
      </c>
      <c r="C43" s="72" t="s">
        <v>679</v>
      </c>
      <c r="D43" s="71" t="s">
        <v>277</v>
      </c>
      <c r="E43" s="73" t="s">
        <v>278</v>
      </c>
      <c r="F43" s="71" t="s">
        <v>208</v>
      </c>
      <c r="G43" s="72" t="s">
        <v>209</v>
      </c>
      <c r="H43" s="73" t="s">
        <v>4</v>
      </c>
      <c r="I43" s="74" t="s">
        <v>782</v>
      </c>
      <c r="J43" s="75" t="s">
        <v>802</v>
      </c>
      <c r="K43" s="74" t="s">
        <v>687</v>
      </c>
      <c r="L43" s="76">
        <v>0</v>
      </c>
      <c r="M43" s="76">
        <v>42982.73</v>
      </c>
      <c r="N43" s="76">
        <v>42982.73</v>
      </c>
      <c r="O43" s="76">
        <v>42982.73</v>
      </c>
      <c r="P43" s="76">
        <v>0</v>
      </c>
      <c r="Q43" s="76">
        <v>42982.73</v>
      </c>
      <c r="R43" s="76">
        <v>42982.73</v>
      </c>
      <c r="S43" s="77">
        <f t="shared" si="4"/>
        <v>1</v>
      </c>
      <c r="T43" s="77">
        <v>1</v>
      </c>
      <c r="U43" s="71" t="s">
        <v>796</v>
      </c>
      <c r="V43" s="71" t="s">
        <v>279</v>
      </c>
      <c r="W43" s="71" t="s">
        <v>178</v>
      </c>
      <c r="X43" s="71" t="s">
        <v>178</v>
      </c>
      <c r="Y43" s="71" t="s">
        <v>134</v>
      </c>
      <c r="Z43" s="73" t="s">
        <v>227</v>
      </c>
      <c r="AA43" s="73" t="s">
        <v>227</v>
      </c>
      <c r="AB43" s="73" t="s">
        <v>74</v>
      </c>
      <c r="AC43" s="73" t="s">
        <v>831</v>
      </c>
      <c r="AD43" s="73"/>
    </row>
    <row r="44" spans="1:30" ht="99" x14ac:dyDescent="0.25">
      <c r="A44" s="71">
        <v>18</v>
      </c>
      <c r="B44" s="71" t="s">
        <v>808</v>
      </c>
      <c r="C44" s="72" t="s">
        <v>679</v>
      </c>
      <c r="D44" s="71" t="s">
        <v>280</v>
      </c>
      <c r="E44" s="73" t="s">
        <v>278</v>
      </c>
      <c r="F44" s="71" t="s">
        <v>201</v>
      </c>
      <c r="G44" s="72" t="s">
        <v>202</v>
      </c>
      <c r="H44" s="73" t="s">
        <v>4</v>
      </c>
      <c r="I44" s="74" t="s">
        <v>782</v>
      </c>
      <c r="J44" s="75" t="s">
        <v>802</v>
      </c>
      <c r="K44" s="74" t="s">
        <v>688</v>
      </c>
      <c r="L44" s="76">
        <v>0</v>
      </c>
      <c r="M44" s="76">
        <v>63535.98</v>
      </c>
      <c r="N44" s="76">
        <v>63535.98</v>
      </c>
      <c r="O44" s="76">
        <v>63535.98</v>
      </c>
      <c r="P44" s="76">
        <v>0</v>
      </c>
      <c r="Q44" s="76">
        <v>63535.98</v>
      </c>
      <c r="R44" s="76">
        <v>63535.98</v>
      </c>
      <c r="S44" s="77">
        <f t="shared" si="4"/>
        <v>1</v>
      </c>
      <c r="T44" s="77">
        <v>1</v>
      </c>
      <c r="U44" s="71" t="s">
        <v>796</v>
      </c>
      <c r="V44" s="71" t="s">
        <v>279</v>
      </c>
      <c r="W44" s="71" t="s">
        <v>178</v>
      </c>
      <c r="X44" s="71" t="s">
        <v>178</v>
      </c>
      <c r="Y44" s="71" t="s">
        <v>134</v>
      </c>
      <c r="Z44" s="73" t="s">
        <v>227</v>
      </c>
      <c r="AA44" s="73" t="s">
        <v>227</v>
      </c>
      <c r="AB44" s="73" t="s">
        <v>74</v>
      </c>
      <c r="AC44" s="73" t="s">
        <v>831</v>
      </c>
      <c r="AD44" s="73"/>
    </row>
    <row r="45" spans="1:30" ht="99" x14ac:dyDescent="0.25">
      <c r="A45" s="71">
        <v>19</v>
      </c>
      <c r="B45" s="71" t="s">
        <v>808</v>
      </c>
      <c r="C45" s="72" t="s">
        <v>679</v>
      </c>
      <c r="D45" s="71" t="s">
        <v>281</v>
      </c>
      <c r="E45" s="73" t="s">
        <v>278</v>
      </c>
      <c r="F45" s="71" t="s">
        <v>199</v>
      </c>
      <c r="G45" s="72" t="s">
        <v>200</v>
      </c>
      <c r="H45" s="73" t="s">
        <v>4</v>
      </c>
      <c r="I45" s="74" t="s">
        <v>782</v>
      </c>
      <c r="J45" s="75" t="s">
        <v>802</v>
      </c>
      <c r="K45" s="74" t="s">
        <v>689</v>
      </c>
      <c r="L45" s="76">
        <v>0</v>
      </c>
      <c r="M45" s="76">
        <v>26256.99</v>
      </c>
      <c r="N45" s="76">
        <v>26256.99</v>
      </c>
      <c r="O45" s="76">
        <v>26256.99</v>
      </c>
      <c r="P45" s="76">
        <v>0</v>
      </c>
      <c r="Q45" s="76">
        <v>26256.99</v>
      </c>
      <c r="R45" s="76">
        <v>26256.99</v>
      </c>
      <c r="S45" s="77">
        <f t="shared" si="4"/>
        <v>1</v>
      </c>
      <c r="T45" s="77">
        <v>1</v>
      </c>
      <c r="U45" s="71" t="s">
        <v>796</v>
      </c>
      <c r="V45" s="71" t="s">
        <v>279</v>
      </c>
      <c r="W45" s="71" t="s">
        <v>178</v>
      </c>
      <c r="X45" s="71" t="s">
        <v>178</v>
      </c>
      <c r="Y45" s="71" t="s">
        <v>134</v>
      </c>
      <c r="Z45" s="73" t="s">
        <v>227</v>
      </c>
      <c r="AA45" s="73" t="s">
        <v>227</v>
      </c>
      <c r="AB45" s="73" t="s">
        <v>74</v>
      </c>
      <c r="AC45" s="73" t="s">
        <v>831</v>
      </c>
      <c r="AD45" s="73"/>
    </row>
    <row r="46" spans="1:30" ht="99" x14ac:dyDescent="0.25">
      <c r="A46" s="71">
        <v>20</v>
      </c>
      <c r="B46" s="71" t="s">
        <v>808</v>
      </c>
      <c r="C46" s="72" t="s">
        <v>679</v>
      </c>
      <c r="D46" s="71" t="s">
        <v>282</v>
      </c>
      <c r="E46" s="73" t="s">
        <v>278</v>
      </c>
      <c r="F46" s="71" t="s">
        <v>210</v>
      </c>
      <c r="G46" s="72" t="s">
        <v>211</v>
      </c>
      <c r="H46" s="73" t="s">
        <v>4</v>
      </c>
      <c r="I46" s="74" t="s">
        <v>782</v>
      </c>
      <c r="J46" s="75" t="s">
        <v>802</v>
      </c>
      <c r="K46" s="74" t="s">
        <v>690</v>
      </c>
      <c r="L46" s="76">
        <v>0</v>
      </c>
      <c r="M46" s="76">
        <v>29569.4</v>
      </c>
      <c r="N46" s="76">
        <v>29569.4</v>
      </c>
      <c r="O46" s="76">
        <v>29569.4</v>
      </c>
      <c r="P46" s="76">
        <v>0</v>
      </c>
      <c r="Q46" s="76">
        <v>29569.4</v>
      </c>
      <c r="R46" s="76">
        <v>29569.4</v>
      </c>
      <c r="S46" s="77">
        <f t="shared" si="4"/>
        <v>1</v>
      </c>
      <c r="T46" s="77">
        <v>1</v>
      </c>
      <c r="U46" s="71" t="s">
        <v>796</v>
      </c>
      <c r="V46" s="71" t="s">
        <v>283</v>
      </c>
      <c r="W46" s="71" t="s">
        <v>227</v>
      </c>
      <c r="X46" s="71" t="s">
        <v>227</v>
      </c>
      <c r="Y46" s="71" t="s">
        <v>284</v>
      </c>
      <c r="Z46" s="73" t="s">
        <v>285</v>
      </c>
      <c r="AA46" s="73" t="s">
        <v>285</v>
      </c>
      <c r="AB46" s="73" t="s">
        <v>74</v>
      </c>
      <c r="AC46" s="73" t="s">
        <v>831</v>
      </c>
      <c r="AD46" s="73"/>
    </row>
    <row r="47" spans="1:30" ht="99" x14ac:dyDescent="0.25">
      <c r="A47" s="71">
        <v>21</v>
      </c>
      <c r="B47" s="71" t="s">
        <v>808</v>
      </c>
      <c r="C47" s="72" t="s">
        <v>679</v>
      </c>
      <c r="D47" s="71" t="s">
        <v>286</v>
      </c>
      <c r="E47" s="73" t="s">
        <v>278</v>
      </c>
      <c r="F47" s="71" t="s">
        <v>275</v>
      </c>
      <c r="G47" s="72" t="s">
        <v>276</v>
      </c>
      <c r="H47" s="73" t="s">
        <v>4</v>
      </c>
      <c r="I47" s="74" t="s">
        <v>782</v>
      </c>
      <c r="J47" s="75" t="s">
        <v>802</v>
      </c>
      <c r="K47" s="74" t="s">
        <v>691</v>
      </c>
      <c r="L47" s="76">
        <v>0</v>
      </c>
      <c r="M47" s="76">
        <v>35266.31</v>
      </c>
      <c r="N47" s="76">
        <v>35266.31</v>
      </c>
      <c r="O47" s="76">
        <v>35266.31</v>
      </c>
      <c r="P47" s="76">
        <v>0</v>
      </c>
      <c r="Q47" s="76">
        <v>35266.31</v>
      </c>
      <c r="R47" s="76">
        <v>35266.31</v>
      </c>
      <c r="S47" s="77">
        <f t="shared" si="4"/>
        <v>1</v>
      </c>
      <c r="T47" s="77">
        <v>1</v>
      </c>
      <c r="U47" s="71" t="s">
        <v>796</v>
      </c>
      <c r="V47" s="71" t="s">
        <v>283</v>
      </c>
      <c r="W47" s="71" t="s">
        <v>227</v>
      </c>
      <c r="X47" s="71" t="s">
        <v>227</v>
      </c>
      <c r="Y47" s="71" t="s">
        <v>284</v>
      </c>
      <c r="Z47" s="73" t="s">
        <v>167</v>
      </c>
      <c r="AA47" s="73" t="s">
        <v>167</v>
      </c>
      <c r="AB47" s="73" t="s">
        <v>74</v>
      </c>
      <c r="AC47" s="73" t="s">
        <v>831</v>
      </c>
      <c r="AD47" s="73"/>
    </row>
    <row r="48" spans="1:30" ht="99" x14ac:dyDescent="0.25">
      <c r="A48" s="71">
        <v>22</v>
      </c>
      <c r="B48" s="71" t="s">
        <v>808</v>
      </c>
      <c r="C48" s="72" t="s">
        <v>679</v>
      </c>
      <c r="D48" s="71" t="s">
        <v>287</v>
      </c>
      <c r="E48" s="73" t="s">
        <v>278</v>
      </c>
      <c r="F48" s="71" t="s">
        <v>213</v>
      </c>
      <c r="G48" s="72" t="s">
        <v>214</v>
      </c>
      <c r="H48" s="73" t="s">
        <v>4</v>
      </c>
      <c r="I48" s="74" t="s">
        <v>782</v>
      </c>
      <c r="J48" s="75" t="s">
        <v>802</v>
      </c>
      <c r="K48" s="74" t="s">
        <v>692</v>
      </c>
      <c r="L48" s="76">
        <v>0</v>
      </c>
      <c r="M48" s="76">
        <v>47393.59</v>
      </c>
      <c r="N48" s="76">
        <v>47393.59</v>
      </c>
      <c r="O48" s="76">
        <v>47393.59</v>
      </c>
      <c r="P48" s="76">
        <v>0</v>
      </c>
      <c r="Q48" s="76">
        <v>47393.59</v>
      </c>
      <c r="R48" s="76">
        <v>47393.59</v>
      </c>
      <c r="S48" s="77">
        <f t="shared" si="4"/>
        <v>1</v>
      </c>
      <c r="T48" s="77">
        <v>1</v>
      </c>
      <c r="U48" s="71" t="s">
        <v>796</v>
      </c>
      <c r="V48" s="71" t="s">
        <v>283</v>
      </c>
      <c r="W48" s="71" t="s">
        <v>227</v>
      </c>
      <c r="X48" s="71" t="s">
        <v>227</v>
      </c>
      <c r="Y48" s="71" t="s">
        <v>284</v>
      </c>
      <c r="Z48" s="73" t="s">
        <v>167</v>
      </c>
      <c r="AA48" s="73" t="s">
        <v>167</v>
      </c>
      <c r="AB48" s="73" t="s">
        <v>74</v>
      </c>
      <c r="AC48" s="73" t="s">
        <v>831</v>
      </c>
      <c r="AD48" s="73"/>
    </row>
    <row r="49" spans="1:30" ht="99" x14ac:dyDescent="0.25">
      <c r="A49" s="71">
        <v>23</v>
      </c>
      <c r="B49" s="71" t="s">
        <v>808</v>
      </c>
      <c r="C49" s="72" t="s">
        <v>679</v>
      </c>
      <c r="D49" s="71" t="s">
        <v>288</v>
      </c>
      <c r="E49" s="73" t="s">
        <v>278</v>
      </c>
      <c r="F49" s="71" t="s">
        <v>225</v>
      </c>
      <c r="G49" s="72" t="s">
        <v>226</v>
      </c>
      <c r="H49" s="73" t="s">
        <v>4</v>
      </c>
      <c r="I49" s="74" t="s">
        <v>782</v>
      </c>
      <c r="J49" s="75" t="s">
        <v>802</v>
      </c>
      <c r="K49" s="74" t="s">
        <v>693</v>
      </c>
      <c r="L49" s="76">
        <v>0</v>
      </c>
      <c r="M49" s="76">
        <v>79852.37</v>
      </c>
      <c r="N49" s="76">
        <v>79852.37</v>
      </c>
      <c r="O49" s="76">
        <v>79852.37</v>
      </c>
      <c r="P49" s="76">
        <v>0</v>
      </c>
      <c r="Q49" s="76">
        <v>79852.37</v>
      </c>
      <c r="R49" s="76">
        <v>79852.37</v>
      </c>
      <c r="S49" s="77">
        <f t="shared" si="4"/>
        <v>1</v>
      </c>
      <c r="T49" s="77">
        <v>1</v>
      </c>
      <c r="U49" s="71" t="s">
        <v>796</v>
      </c>
      <c r="V49" s="71" t="s">
        <v>283</v>
      </c>
      <c r="W49" s="71" t="s">
        <v>227</v>
      </c>
      <c r="X49" s="71" t="s">
        <v>227</v>
      </c>
      <c r="Y49" s="71" t="s">
        <v>289</v>
      </c>
      <c r="Z49" s="73" t="s">
        <v>26</v>
      </c>
      <c r="AA49" s="73" t="s">
        <v>26</v>
      </c>
      <c r="AB49" s="73" t="s">
        <v>74</v>
      </c>
      <c r="AC49" s="73" t="s">
        <v>831</v>
      </c>
      <c r="AD49" s="73"/>
    </row>
    <row r="50" spans="1:30" ht="99" x14ac:dyDescent="0.25">
      <c r="A50" s="71">
        <v>24</v>
      </c>
      <c r="B50" s="71" t="s">
        <v>808</v>
      </c>
      <c r="C50" s="72" t="s">
        <v>679</v>
      </c>
      <c r="D50" s="71" t="s">
        <v>290</v>
      </c>
      <c r="E50" s="73" t="s">
        <v>278</v>
      </c>
      <c r="F50" s="71" t="s">
        <v>223</v>
      </c>
      <c r="G50" s="72" t="s">
        <v>224</v>
      </c>
      <c r="H50" s="73" t="s">
        <v>4</v>
      </c>
      <c r="I50" s="74" t="s">
        <v>782</v>
      </c>
      <c r="J50" s="75" t="s">
        <v>802</v>
      </c>
      <c r="K50" s="74" t="s">
        <v>694</v>
      </c>
      <c r="L50" s="76">
        <v>0</v>
      </c>
      <c r="M50" s="76">
        <v>21126.36</v>
      </c>
      <c r="N50" s="76">
        <v>21126.36</v>
      </c>
      <c r="O50" s="76">
        <v>21126.36</v>
      </c>
      <c r="P50" s="76">
        <v>0</v>
      </c>
      <c r="Q50" s="76">
        <v>21126.36</v>
      </c>
      <c r="R50" s="76">
        <v>21126.36</v>
      </c>
      <c r="S50" s="77">
        <f t="shared" si="4"/>
        <v>1</v>
      </c>
      <c r="T50" s="77">
        <v>1</v>
      </c>
      <c r="U50" s="71" t="s">
        <v>796</v>
      </c>
      <c r="V50" s="71" t="s">
        <v>170</v>
      </c>
      <c r="W50" s="71" t="s">
        <v>167</v>
      </c>
      <c r="X50" s="71" t="s">
        <v>167</v>
      </c>
      <c r="Y50" s="71" t="s">
        <v>291</v>
      </c>
      <c r="Z50" s="73" t="s">
        <v>47</v>
      </c>
      <c r="AA50" s="73" t="s">
        <v>47</v>
      </c>
      <c r="AB50" s="73" t="s">
        <v>74</v>
      </c>
      <c r="AC50" s="73" t="s">
        <v>831</v>
      </c>
      <c r="AD50" s="73"/>
    </row>
    <row r="51" spans="1:30" ht="99" x14ac:dyDescent="0.25">
      <c r="A51" s="71">
        <v>25</v>
      </c>
      <c r="B51" s="71" t="s">
        <v>808</v>
      </c>
      <c r="C51" s="72" t="s">
        <v>679</v>
      </c>
      <c r="D51" s="71" t="s">
        <v>292</v>
      </c>
      <c r="E51" s="73" t="s">
        <v>278</v>
      </c>
      <c r="F51" s="71" t="s">
        <v>100</v>
      </c>
      <c r="G51" s="72" t="s">
        <v>101</v>
      </c>
      <c r="H51" s="73" t="s">
        <v>4</v>
      </c>
      <c r="I51" s="74" t="s">
        <v>782</v>
      </c>
      <c r="J51" s="75" t="s">
        <v>802</v>
      </c>
      <c r="K51" s="74" t="s">
        <v>695</v>
      </c>
      <c r="L51" s="76">
        <v>0</v>
      </c>
      <c r="M51" s="76">
        <v>53477.98</v>
      </c>
      <c r="N51" s="76">
        <v>53477.98</v>
      </c>
      <c r="O51" s="76">
        <v>53477.98</v>
      </c>
      <c r="P51" s="76">
        <v>0</v>
      </c>
      <c r="Q51" s="76">
        <v>53477.98</v>
      </c>
      <c r="R51" s="76">
        <v>53477.98</v>
      </c>
      <c r="S51" s="77">
        <f t="shared" si="4"/>
        <v>1</v>
      </c>
      <c r="T51" s="77">
        <v>1</v>
      </c>
      <c r="U51" s="71" t="s">
        <v>796</v>
      </c>
      <c r="V51" s="71" t="s">
        <v>170</v>
      </c>
      <c r="W51" s="71" t="s">
        <v>167</v>
      </c>
      <c r="X51" s="71" t="s">
        <v>167</v>
      </c>
      <c r="Y51" s="71" t="s">
        <v>291</v>
      </c>
      <c r="Z51" s="73" t="s">
        <v>47</v>
      </c>
      <c r="AA51" s="73" t="s">
        <v>47</v>
      </c>
      <c r="AB51" s="73" t="s">
        <v>74</v>
      </c>
      <c r="AC51" s="73" t="s">
        <v>831</v>
      </c>
      <c r="AD51" s="73"/>
    </row>
    <row r="52" spans="1:30" ht="99" x14ac:dyDescent="0.25">
      <c r="A52" s="71">
        <v>26</v>
      </c>
      <c r="B52" s="71" t="s">
        <v>808</v>
      </c>
      <c r="C52" s="72" t="s">
        <v>679</v>
      </c>
      <c r="D52" s="71" t="s">
        <v>293</v>
      </c>
      <c r="E52" s="73" t="s">
        <v>278</v>
      </c>
      <c r="F52" s="71" t="s">
        <v>221</v>
      </c>
      <c r="G52" s="72" t="s">
        <v>222</v>
      </c>
      <c r="H52" s="73" t="s">
        <v>4</v>
      </c>
      <c r="I52" s="74" t="s">
        <v>782</v>
      </c>
      <c r="J52" s="75" t="s">
        <v>802</v>
      </c>
      <c r="K52" s="74" t="s">
        <v>696</v>
      </c>
      <c r="L52" s="76">
        <v>0</v>
      </c>
      <c r="M52" s="76">
        <v>74094.05</v>
      </c>
      <c r="N52" s="76">
        <v>74094.05</v>
      </c>
      <c r="O52" s="76">
        <v>74094.05</v>
      </c>
      <c r="P52" s="76">
        <v>0</v>
      </c>
      <c r="Q52" s="76">
        <v>74094.05</v>
      </c>
      <c r="R52" s="76">
        <v>74094.05</v>
      </c>
      <c r="S52" s="77">
        <f t="shared" si="4"/>
        <v>1</v>
      </c>
      <c r="T52" s="77">
        <v>1</v>
      </c>
      <c r="U52" s="71" t="s">
        <v>796</v>
      </c>
      <c r="V52" s="71" t="s">
        <v>283</v>
      </c>
      <c r="W52" s="71" t="s">
        <v>227</v>
      </c>
      <c r="X52" s="71" t="s">
        <v>227</v>
      </c>
      <c r="Y52" s="71" t="s">
        <v>289</v>
      </c>
      <c r="Z52" s="73" t="s">
        <v>26</v>
      </c>
      <c r="AA52" s="73" t="s">
        <v>26</v>
      </c>
      <c r="AB52" s="73" t="s">
        <v>74</v>
      </c>
      <c r="AC52" s="73" t="s">
        <v>831</v>
      </c>
      <c r="AD52" s="73"/>
    </row>
    <row r="53" spans="1:30" x14ac:dyDescent="0.25">
      <c r="A53" s="68">
        <v>26</v>
      </c>
      <c r="B53" s="67"/>
      <c r="C53" s="67"/>
      <c r="D53" s="68"/>
      <c r="E53" s="69" t="s">
        <v>1179</v>
      </c>
      <c r="F53" s="67"/>
      <c r="G53" s="67"/>
      <c r="H53" s="67"/>
      <c r="I53" s="81"/>
      <c r="J53" s="81"/>
      <c r="K53" s="81"/>
      <c r="L53" s="79">
        <f t="shared" ref="L53:R53" si="5">+L27+L28+L29+L30+L31+L32+L33+L34+L35+L36+L37+L38+L39+L40+L41+L42+L43+L44+L45+L46+L47+L48+L49+L50+L51+L52</f>
        <v>0</v>
      </c>
      <c r="M53" s="79">
        <f t="shared" si="5"/>
        <v>2854283.06</v>
      </c>
      <c r="N53" s="79">
        <f t="shared" si="5"/>
        <v>2854283.06</v>
      </c>
      <c r="O53" s="79">
        <f t="shared" si="5"/>
        <v>2854283.06</v>
      </c>
      <c r="P53" s="70">
        <f t="shared" si="5"/>
        <v>0</v>
      </c>
      <c r="Q53" s="70">
        <f t="shared" si="5"/>
        <v>2854283.06</v>
      </c>
      <c r="R53" s="70">
        <f t="shared" si="5"/>
        <v>2854283.06</v>
      </c>
      <c r="S53" s="80">
        <f t="shared" si="4"/>
        <v>1</v>
      </c>
      <c r="T53" s="80">
        <f>(+T27+T28+T29+T30+T31+T32+T33+T34+T35+T36+T37+T38+T39+T40+T41+T42+T43+T44+T45+T46+T47+T48+T49+T50+T51+T52)/A53</f>
        <v>1</v>
      </c>
      <c r="U53" s="110" t="s">
        <v>791</v>
      </c>
      <c r="V53" s="110"/>
      <c r="W53" s="110"/>
      <c r="X53" s="110"/>
      <c r="Y53" s="110"/>
      <c r="Z53" s="110"/>
      <c r="AA53" s="110"/>
      <c r="AB53" s="110"/>
      <c r="AC53" s="110"/>
      <c r="AD53" s="110"/>
    </row>
    <row r="54" spans="1:30" ht="99" x14ac:dyDescent="0.25">
      <c r="A54" s="71">
        <v>1</v>
      </c>
      <c r="B54" s="71" t="s">
        <v>808</v>
      </c>
      <c r="C54" s="72" t="s">
        <v>679</v>
      </c>
      <c r="D54" s="71" t="s">
        <v>294</v>
      </c>
      <c r="E54" s="73" t="s">
        <v>295</v>
      </c>
      <c r="F54" s="71" t="s">
        <v>249</v>
      </c>
      <c r="G54" s="72" t="s">
        <v>250</v>
      </c>
      <c r="H54" s="73" t="s">
        <v>4</v>
      </c>
      <c r="I54" s="74" t="s">
        <v>782</v>
      </c>
      <c r="J54" s="75" t="s">
        <v>785</v>
      </c>
      <c r="K54" s="74" t="s">
        <v>697</v>
      </c>
      <c r="L54" s="76">
        <v>0</v>
      </c>
      <c r="M54" s="76">
        <v>456895.58</v>
      </c>
      <c r="N54" s="76">
        <v>456895.58</v>
      </c>
      <c r="O54" s="76">
        <v>0</v>
      </c>
      <c r="P54" s="76">
        <v>456895.58</v>
      </c>
      <c r="Q54" s="76">
        <v>456895.58</v>
      </c>
      <c r="R54" s="76">
        <v>317070.34000000003</v>
      </c>
      <c r="S54" s="77">
        <f t="shared" si="4"/>
        <v>1</v>
      </c>
      <c r="T54" s="77">
        <v>1</v>
      </c>
      <c r="U54" s="71" t="s">
        <v>796</v>
      </c>
      <c r="V54" s="71" t="s">
        <v>296</v>
      </c>
      <c r="W54" s="71" t="s">
        <v>1180</v>
      </c>
      <c r="X54" s="71" t="s">
        <v>1180</v>
      </c>
      <c r="Y54" s="71" t="s">
        <v>67</v>
      </c>
      <c r="Z54" s="73" t="s">
        <v>1181</v>
      </c>
      <c r="AA54" s="73" t="s">
        <v>1181</v>
      </c>
      <c r="AB54" s="73" t="s">
        <v>67</v>
      </c>
      <c r="AC54" s="73" t="s">
        <v>809</v>
      </c>
      <c r="AD54" s="73"/>
    </row>
    <row r="55" spans="1:30" ht="99" x14ac:dyDescent="0.25">
      <c r="A55" s="71">
        <v>2</v>
      </c>
      <c r="B55" s="71" t="s">
        <v>808</v>
      </c>
      <c r="C55" s="72" t="s">
        <v>679</v>
      </c>
      <c r="D55" s="71" t="s">
        <v>297</v>
      </c>
      <c r="E55" s="73" t="s">
        <v>295</v>
      </c>
      <c r="F55" s="71" t="s">
        <v>298</v>
      </c>
      <c r="G55" s="72" t="s">
        <v>299</v>
      </c>
      <c r="H55" s="73" t="s">
        <v>4</v>
      </c>
      <c r="I55" s="74" t="s">
        <v>782</v>
      </c>
      <c r="J55" s="75" t="s">
        <v>785</v>
      </c>
      <c r="K55" s="74" t="s">
        <v>682</v>
      </c>
      <c r="L55" s="76">
        <v>0</v>
      </c>
      <c r="M55" s="76">
        <v>97566.720000000001</v>
      </c>
      <c r="N55" s="76">
        <v>97566.720000000001</v>
      </c>
      <c r="O55" s="76">
        <v>0</v>
      </c>
      <c r="P55" s="76">
        <v>97566.720000000001</v>
      </c>
      <c r="Q55" s="76">
        <v>97566.720000000001</v>
      </c>
      <c r="R55" s="76">
        <v>67598.28</v>
      </c>
      <c r="S55" s="77">
        <f t="shared" si="4"/>
        <v>1</v>
      </c>
      <c r="T55" s="77">
        <v>1</v>
      </c>
      <c r="U55" s="71" t="s">
        <v>796</v>
      </c>
      <c r="V55" s="71" t="s">
        <v>296</v>
      </c>
      <c r="W55" s="71" t="s">
        <v>1180</v>
      </c>
      <c r="X55" s="71" t="s">
        <v>1180</v>
      </c>
      <c r="Y55" s="71" t="s">
        <v>67</v>
      </c>
      <c r="Z55" s="73" t="s">
        <v>1181</v>
      </c>
      <c r="AA55" s="73" t="s">
        <v>1182</v>
      </c>
      <c r="AB55" s="73" t="s">
        <v>67</v>
      </c>
      <c r="AC55" s="73" t="s">
        <v>809</v>
      </c>
      <c r="AD55" s="73"/>
    </row>
    <row r="56" spans="1:30" ht="99" x14ac:dyDescent="0.25">
      <c r="A56" s="71">
        <v>3</v>
      </c>
      <c r="B56" s="71" t="s">
        <v>808</v>
      </c>
      <c r="C56" s="72" t="s">
        <v>679</v>
      </c>
      <c r="D56" s="71" t="s">
        <v>301</v>
      </c>
      <c r="E56" s="73" t="s">
        <v>295</v>
      </c>
      <c r="F56" s="71" t="s">
        <v>168</v>
      </c>
      <c r="G56" s="72" t="s">
        <v>169</v>
      </c>
      <c r="H56" s="73" t="s">
        <v>4</v>
      </c>
      <c r="I56" s="74" t="s">
        <v>782</v>
      </c>
      <c r="J56" s="75" t="s">
        <v>785</v>
      </c>
      <c r="K56" s="74" t="s">
        <v>681</v>
      </c>
      <c r="L56" s="76">
        <v>0</v>
      </c>
      <c r="M56" s="76">
        <v>138327.67999999999</v>
      </c>
      <c r="N56" s="76">
        <v>138327.67999999999</v>
      </c>
      <c r="O56" s="76">
        <v>0</v>
      </c>
      <c r="P56" s="76">
        <v>138327.67999999999</v>
      </c>
      <c r="Q56" s="76">
        <v>138327.67999999999</v>
      </c>
      <c r="R56" s="76">
        <v>88387.6</v>
      </c>
      <c r="S56" s="77">
        <f t="shared" si="4"/>
        <v>1</v>
      </c>
      <c r="T56" s="77">
        <v>1</v>
      </c>
      <c r="U56" s="71" t="s">
        <v>796</v>
      </c>
      <c r="V56" s="71" t="s">
        <v>296</v>
      </c>
      <c r="W56" s="71" t="s">
        <v>1180</v>
      </c>
      <c r="X56" s="71" t="s">
        <v>1180</v>
      </c>
      <c r="Y56" s="71" t="s">
        <v>67</v>
      </c>
      <c r="Z56" s="73" t="s">
        <v>1181</v>
      </c>
      <c r="AA56" s="73" t="s">
        <v>1181</v>
      </c>
      <c r="AB56" s="73" t="s">
        <v>67</v>
      </c>
      <c r="AC56" s="73" t="s">
        <v>809</v>
      </c>
      <c r="AD56" s="73"/>
    </row>
    <row r="57" spans="1:30" ht="99" x14ac:dyDescent="0.25">
      <c r="A57" s="71">
        <v>4</v>
      </c>
      <c r="B57" s="71" t="s">
        <v>808</v>
      </c>
      <c r="C57" s="72" t="s">
        <v>679</v>
      </c>
      <c r="D57" s="71" t="s">
        <v>305</v>
      </c>
      <c r="E57" s="73" t="s">
        <v>295</v>
      </c>
      <c r="F57" s="71" t="s">
        <v>171</v>
      </c>
      <c r="G57" s="72" t="s">
        <v>172</v>
      </c>
      <c r="H57" s="73" t="s">
        <v>4</v>
      </c>
      <c r="I57" s="74" t="s">
        <v>782</v>
      </c>
      <c r="J57" s="75" t="s">
        <v>785</v>
      </c>
      <c r="K57" s="74" t="s">
        <v>684</v>
      </c>
      <c r="L57" s="76">
        <v>0</v>
      </c>
      <c r="M57" s="76">
        <v>159119.07</v>
      </c>
      <c r="N57" s="76">
        <v>159119.07</v>
      </c>
      <c r="O57" s="76">
        <v>0</v>
      </c>
      <c r="P57" s="76">
        <v>159119.07</v>
      </c>
      <c r="Q57" s="76">
        <v>159119.07</v>
      </c>
      <c r="R57" s="76">
        <v>109176.95</v>
      </c>
      <c r="S57" s="77">
        <f t="shared" si="4"/>
        <v>1</v>
      </c>
      <c r="T57" s="77">
        <v>1</v>
      </c>
      <c r="U57" s="71" t="s">
        <v>796</v>
      </c>
      <c r="V57" s="71" t="s">
        <v>296</v>
      </c>
      <c r="W57" s="71" t="s">
        <v>1180</v>
      </c>
      <c r="X57" s="71" t="s">
        <v>1180</v>
      </c>
      <c r="Y57" s="71" t="s">
        <v>67</v>
      </c>
      <c r="Z57" s="73" t="s">
        <v>1181</v>
      </c>
      <c r="AA57" s="73" t="s">
        <v>1181</v>
      </c>
      <c r="AB57" s="73" t="s">
        <v>67</v>
      </c>
      <c r="AC57" s="73" t="s">
        <v>809</v>
      </c>
      <c r="AD57" s="73"/>
    </row>
    <row r="58" spans="1:30" ht="99" x14ac:dyDescent="0.25">
      <c r="A58" s="71">
        <v>5</v>
      </c>
      <c r="B58" s="71" t="s">
        <v>808</v>
      </c>
      <c r="C58" s="72" t="s">
        <v>679</v>
      </c>
      <c r="D58" s="71" t="s">
        <v>308</v>
      </c>
      <c r="E58" s="73" t="s">
        <v>295</v>
      </c>
      <c r="F58" s="71" t="s">
        <v>159</v>
      </c>
      <c r="G58" s="72" t="s">
        <v>160</v>
      </c>
      <c r="H58" s="73" t="s">
        <v>4</v>
      </c>
      <c r="I58" s="74" t="s">
        <v>782</v>
      </c>
      <c r="J58" s="75" t="s">
        <v>785</v>
      </c>
      <c r="K58" s="74" t="s">
        <v>681</v>
      </c>
      <c r="L58" s="76">
        <v>0</v>
      </c>
      <c r="M58" s="76">
        <v>127810.58</v>
      </c>
      <c r="N58" s="76">
        <v>127810.58</v>
      </c>
      <c r="O58" s="76">
        <v>0</v>
      </c>
      <c r="P58" s="76">
        <v>127810.58</v>
      </c>
      <c r="Q58" s="76">
        <v>127810.58</v>
      </c>
      <c r="R58" s="76">
        <v>88387.62</v>
      </c>
      <c r="S58" s="77">
        <f t="shared" si="4"/>
        <v>1</v>
      </c>
      <c r="T58" s="77">
        <v>1</v>
      </c>
      <c r="U58" s="71" t="s">
        <v>796</v>
      </c>
      <c r="V58" s="71" t="s">
        <v>296</v>
      </c>
      <c r="W58" s="71" t="s">
        <v>1180</v>
      </c>
      <c r="X58" s="71" t="s">
        <v>1180</v>
      </c>
      <c r="Y58" s="71" t="s">
        <v>67</v>
      </c>
      <c r="Z58" s="73" t="s">
        <v>1181</v>
      </c>
      <c r="AA58" s="73" t="s">
        <v>1181</v>
      </c>
      <c r="AB58" s="73" t="s">
        <v>67</v>
      </c>
      <c r="AC58" s="73" t="s">
        <v>809</v>
      </c>
      <c r="AD58" s="73"/>
    </row>
    <row r="59" spans="1:30" ht="99" x14ac:dyDescent="0.25">
      <c r="A59" s="71">
        <v>6</v>
      </c>
      <c r="B59" s="71" t="s">
        <v>808</v>
      </c>
      <c r="C59" s="72" t="s">
        <v>679</v>
      </c>
      <c r="D59" s="71" t="s">
        <v>309</v>
      </c>
      <c r="E59" s="73" t="s">
        <v>295</v>
      </c>
      <c r="F59" s="71" t="s">
        <v>161</v>
      </c>
      <c r="G59" s="72" t="s">
        <v>162</v>
      </c>
      <c r="H59" s="73" t="s">
        <v>4</v>
      </c>
      <c r="I59" s="74" t="s">
        <v>782</v>
      </c>
      <c r="J59" s="75" t="s">
        <v>785</v>
      </c>
      <c r="K59" s="74" t="s">
        <v>685</v>
      </c>
      <c r="L59" s="76">
        <v>0</v>
      </c>
      <c r="M59" s="76">
        <v>189893.2</v>
      </c>
      <c r="N59" s="76">
        <v>189893.2</v>
      </c>
      <c r="O59" s="76">
        <v>0</v>
      </c>
      <c r="P59" s="76">
        <v>189893.2</v>
      </c>
      <c r="Q59" s="76">
        <v>189893.2</v>
      </c>
      <c r="R59" s="76">
        <v>129966.28</v>
      </c>
      <c r="S59" s="77">
        <f t="shared" si="4"/>
        <v>1</v>
      </c>
      <c r="T59" s="77">
        <v>1</v>
      </c>
      <c r="U59" s="71" t="s">
        <v>796</v>
      </c>
      <c r="V59" s="71" t="s">
        <v>296</v>
      </c>
      <c r="W59" s="71" t="s">
        <v>1180</v>
      </c>
      <c r="X59" s="71" t="s">
        <v>1180</v>
      </c>
      <c r="Y59" s="71" t="s">
        <v>67</v>
      </c>
      <c r="Z59" s="73" t="s">
        <v>1181</v>
      </c>
      <c r="AA59" s="73" t="s">
        <v>1181</v>
      </c>
      <c r="AB59" s="73" t="s">
        <v>67</v>
      </c>
      <c r="AC59" s="73" t="s">
        <v>810</v>
      </c>
      <c r="AD59" s="73"/>
    </row>
    <row r="60" spans="1:30" ht="99" x14ac:dyDescent="0.25">
      <c r="A60" s="71">
        <v>7</v>
      </c>
      <c r="B60" s="71" t="s">
        <v>808</v>
      </c>
      <c r="C60" s="72" t="s">
        <v>679</v>
      </c>
      <c r="D60" s="71" t="s">
        <v>310</v>
      </c>
      <c r="E60" s="73" t="s">
        <v>311</v>
      </c>
      <c r="F60" s="71" t="s">
        <v>249</v>
      </c>
      <c r="G60" s="72" t="s">
        <v>250</v>
      </c>
      <c r="H60" s="73" t="s">
        <v>4</v>
      </c>
      <c r="I60" s="74" t="s">
        <v>782</v>
      </c>
      <c r="J60" s="75" t="s">
        <v>785</v>
      </c>
      <c r="K60" s="74" t="s">
        <v>699</v>
      </c>
      <c r="L60" s="76">
        <v>0</v>
      </c>
      <c r="M60" s="76">
        <v>36229.5</v>
      </c>
      <c r="N60" s="76">
        <v>36229.5</v>
      </c>
      <c r="O60" s="76">
        <v>0</v>
      </c>
      <c r="P60" s="76">
        <v>36229.5</v>
      </c>
      <c r="Q60" s="76">
        <v>36229.5</v>
      </c>
      <c r="R60" s="76">
        <v>35219.26</v>
      </c>
      <c r="S60" s="77">
        <f t="shared" si="4"/>
        <v>1</v>
      </c>
      <c r="T60" s="77">
        <v>1</v>
      </c>
      <c r="U60" s="71" t="s">
        <v>796</v>
      </c>
      <c r="V60" s="71" t="s">
        <v>296</v>
      </c>
      <c r="W60" s="71" t="s">
        <v>1180</v>
      </c>
      <c r="X60" s="71" t="s">
        <v>1180</v>
      </c>
      <c r="Y60" s="71" t="s">
        <v>67</v>
      </c>
      <c r="Z60" s="73" t="s">
        <v>1181</v>
      </c>
      <c r="AA60" s="73" t="s">
        <v>1181</v>
      </c>
      <c r="AB60" s="73" t="s">
        <v>67</v>
      </c>
      <c r="AC60" s="73" t="s">
        <v>811</v>
      </c>
      <c r="AD60" s="73"/>
    </row>
    <row r="61" spans="1:30" ht="99" x14ac:dyDescent="0.25">
      <c r="A61" s="71">
        <v>8</v>
      </c>
      <c r="B61" s="71" t="s">
        <v>808</v>
      </c>
      <c r="C61" s="72" t="s">
        <v>679</v>
      </c>
      <c r="D61" s="71" t="s">
        <v>312</v>
      </c>
      <c r="E61" s="73" t="s">
        <v>311</v>
      </c>
      <c r="F61" s="71" t="s">
        <v>165</v>
      </c>
      <c r="G61" s="72" t="s">
        <v>166</v>
      </c>
      <c r="H61" s="73" t="s">
        <v>4</v>
      </c>
      <c r="I61" s="74" t="s">
        <v>782</v>
      </c>
      <c r="J61" s="75" t="s">
        <v>785</v>
      </c>
      <c r="K61" s="74" t="s">
        <v>700</v>
      </c>
      <c r="L61" s="76">
        <v>0</v>
      </c>
      <c r="M61" s="76">
        <v>108465.01</v>
      </c>
      <c r="N61" s="76">
        <v>108465.01</v>
      </c>
      <c r="O61" s="76">
        <v>0</v>
      </c>
      <c r="P61" s="76">
        <v>108465.01</v>
      </c>
      <c r="Q61" s="76">
        <v>108465.01</v>
      </c>
      <c r="R61" s="76">
        <v>105097.53</v>
      </c>
      <c r="S61" s="77">
        <f t="shared" si="4"/>
        <v>1</v>
      </c>
      <c r="T61" s="77">
        <v>1</v>
      </c>
      <c r="U61" s="71" t="s">
        <v>796</v>
      </c>
      <c r="V61" s="71" t="s">
        <v>296</v>
      </c>
      <c r="W61" s="71" t="s">
        <v>1180</v>
      </c>
      <c r="X61" s="71" t="s">
        <v>1180</v>
      </c>
      <c r="Y61" s="71" t="s">
        <v>67</v>
      </c>
      <c r="Z61" s="73" t="s">
        <v>1181</v>
      </c>
      <c r="AA61" s="73" t="s">
        <v>1181</v>
      </c>
      <c r="AB61" s="73" t="s">
        <v>67</v>
      </c>
      <c r="AC61" s="73" t="s">
        <v>810</v>
      </c>
      <c r="AD61" s="73"/>
    </row>
    <row r="62" spans="1:30" ht="99" x14ac:dyDescent="0.25">
      <c r="A62" s="71">
        <v>9</v>
      </c>
      <c r="B62" s="71" t="s">
        <v>808</v>
      </c>
      <c r="C62" s="72" t="s">
        <v>679</v>
      </c>
      <c r="D62" s="71" t="s">
        <v>313</v>
      </c>
      <c r="E62" s="73" t="s">
        <v>311</v>
      </c>
      <c r="F62" s="71" t="s">
        <v>303</v>
      </c>
      <c r="G62" s="72" t="s">
        <v>304</v>
      </c>
      <c r="H62" s="73" t="s">
        <v>4</v>
      </c>
      <c r="I62" s="74" t="s">
        <v>782</v>
      </c>
      <c r="J62" s="75" t="s">
        <v>785</v>
      </c>
      <c r="K62" s="74" t="s">
        <v>701</v>
      </c>
      <c r="L62" s="76">
        <v>0</v>
      </c>
      <c r="M62" s="76">
        <v>46550.6</v>
      </c>
      <c r="N62" s="76">
        <v>46550.6</v>
      </c>
      <c r="O62" s="76">
        <v>0</v>
      </c>
      <c r="P62" s="76">
        <v>46550.6</v>
      </c>
      <c r="Q62" s="76">
        <v>46550.6</v>
      </c>
      <c r="R62" s="76">
        <v>45203.61</v>
      </c>
      <c r="S62" s="77">
        <f t="shared" si="4"/>
        <v>1</v>
      </c>
      <c r="T62" s="77">
        <v>1</v>
      </c>
      <c r="U62" s="71" t="s">
        <v>796</v>
      </c>
      <c r="V62" s="71" t="s">
        <v>296</v>
      </c>
      <c r="W62" s="71" t="s">
        <v>1180</v>
      </c>
      <c r="X62" s="71" t="s">
        <v>1180</v>
      </c>
      <c r="Y62" s="71" t="s">
        <v>67</v>
      </c>
      <c r="Z62" s="73" t="s">
        <v>1181</v>
      </c>
      <c r="AA62" s="73" t="s">
        <v>1181</v>
      </c>
      <c r="AB62" s="73" t="s">
        <v>67</v>
      </c>
      <c r="AC62" s="73" t="s">
        <v>810</v>
      </c>
      <c r="AD62" s="73"/>
    </row>
    <row r="63" spans="1:30" ht="99" x14ac:dyDescent="0.25">
      <c r="A63" s="71">
        <v>10</v>
      </c>
      <c r="B63" s="71" t="s">
        <v>808</v>
      </c>
      <c r="C63" s="72" t="s">
        <v>679</v>
      </c>
      <c r="D63" s="71" t="s">
        <v>314</v>
      </c>
      <c r="E63" s="73" t="s">
        <v>311</v>
      </c>
      <c r="F63" s="71" t="s">
        <v>171</v>
      </c>
      <c r="G63" s="72" t="s">
        <v>172</v>
      </c>
      <c r="H63" s="73" t="s">
        <v>4</v>
      </c>
      <c r="I63" s="74" t="s">
        <v>782</v>
      </c>
      <c r="J63" s="75" t="s">
        <v>785</v>
      </c>
      <c r="K63" s="74" t="s">
        <v>702</v>
      </c>
      <c r="L63" s="76">
        <v>0</v>
      </c>
      <c r="M63" s="76">
        <v>77507.83</v>
      </c>
      <c r="N63" s="76">
        <v>77507.83</v>
      </c>
      <c r="O63" s="76">
        <v>0</v>
      </c>
      <c r="P63" s="76">
        <v>77507.83</v>
      </c>
      <c r="Q63" s="76">
        <v>77507.83</v>
      </c>
      <c r="R63" s="76">
        <v>75150.59</v>
      </c>
      <c r="S63" s="77">
        <f t="shared" si="4"/>
        <v>1</v>
      </c>
      <c r="T63" s="77">
        <v>1</v>
      </c>
      <c r="U63" s="71" t="s">
        <v>796</v>
      </c>
      <c r="V63" s="71" t="s">
        <v>296</v>
      </c>
      <c r="W63" s="71" t="s">
        <v>1180</v>
      </c>
      <c r="X63" s="71" t="s">
        <v>1180</v>
      </c>
      <c r="Y63" s="71" t="s">
        <v>67</v>
      </c>
      <c r="Z63" s="73" t="s">
        <v>1181</v>
      </c>
      <c r="AA63" s="73" t="s">
        <v>1181</v>
      </c>
      <c r="AB63" s="73" t="s">
        <v>67</v>
      </c>
      <c r="AC63" s="73" t="s">
        <v>810</v>
      </c>
      <c r="AD63" s="73"/>
    </row>
    <row r="64" spans="1:30" ht="99" x14ac:dyDescent="0.25">
      <c r="A64" s="71">
        <v>11</v>
      </c>
      <c r="B64" s="71" t="s">
        <v>808</v>
      </c>
      <c r="C64" s="72" t="s">
        <v>679</v>
      </c>
      <c r="D64" s="71" t="s">
        <v>315</v>
      </c>
      <c r="E64" s="73" t="s">
        <v>311</v>
      </c>
      <c r="F64" s="71" t="s">
        <v>187</v>
      </c>
      <c r="G64" s="72" t="s">
        <v>188</v>
      </c>
      <c r="H64" s="73" t="s">
        <v>4</v>
      </c>
      <c r="I64" s="74" t="s">
        <v>782</v>
      </c>
      <c r="J64" s="75" t="s">
        <v>785</v>
      </c>
      <c r="K64" s="74" t="s">
        <v>701</v>
      </c>
      <c r="L64" s="76">
        <v>0</v>
      </c>
      <c r="M64" s="76">
        <v>46713.97</v>
      </c>
      <c r="N64" s="76">
        <v>46713.97</v>
      </c>
      <c r="O64" s="76">
        <v>0</v>
      </c>
      <c r="P64" s="76">
        <v>46713.97</v>
      </c>
      <c r="Q64" s="76">
        <v>46713.97</v>
      </c>
      <c r="R64" s="76">
        <v>46550.6</v>
      </c>
      <c r="S64" s="77">
        <f t="shared" si="4"/>
        <v>1</v>
      </c>
      <c r="T64" s="77">
        <v>1</v>
      </c>
      <c r="U64" s="71" t="s">
        <v>796</v>
      </c>
      <c r="V64" s="71" t="s">
        <v>296</v>
      </c>
      <c r="W64" s="71" t="s">
        <v>1180</v>
      </c>
      <c r="X64" s="71" t="s">
        <v>1180</v>
      </c>
      <c r="Y64" s="71" t="s">
        <v>67</v>
      </c>
      <c r="Z64" s="73" t="s">
        <v>1181</v>
      </c>
      <c r="AA64" s="73" t="s">
        <v>1181</v>
      </c>
      <c r="AB64" s="73" t="s">
        <v>67</v>
      </c>
      <c r="AC64" s="73" t="s">
        <v>810</v>
      </c>
      <c r="AD64" s="73"/>
    </row>
    <row r="65" spans="1:30" ht="99" x14ac:dyDescent="0.25">
      <c r="A65" s="71">
        <v>12</v>
      </c>
      <c r="B65" s="71" t="s">
        <v>808</v>
      </c>
      <c r="C65" s="72" t="s">
        <v>679</v>
      </c>
      <c r="D65" s="71" t="s">
        <v>316</v>
      </c>
      <c r="E65" s="73" t="s">
        <v>311</v>
      </c>
      <c r="F65" s="71" t="s">
        <v>159</v>
      </c>
      <c r="G65" s="72" t="s">
        <v>160</v>
      </c>
      <c r="H65" s="73" t="s">
        <v>4</v>
      </c>
      <c r="I65" s="74" t="s">
        <v>782</v>
      </c>
      <c r="J65" s="75" t="s">
        <v>785</v>
      </c>
      <c r="K65" s="74" t="s">
        <v>703</v>
      </c>
      <c r="L65" s="76">
        <v>0</v>
      </c>
      <c r="M65" s="76">
        <v>201299.67</v>
      </c>
      <c r="N65" s="76">
        <v>201299.67</v>
      </c>
      <c r="O65" s="76">
        <v>0</v>
      </c>
      <c r="P65" s="76">
        <v>201299.67</v>
      </c>
      <c r="Q65" s="76">
        <v>201299.67</v>
      </c>
      <c r="R65" s="76">
        <v>41812.28</v>
      </c>
      <c r="S65" s="77">
        <f t="shared" si="4"/>
        <v>1</v>
      </c>
      <c r="T65" s="77">
        <v>1</v>
      </c>
      <c r="U65" s="71" t="s">
        <v>796</v>
      </c>
      <c r="V65" s="71" t="s">
        <v>296</v>
      </c>
      <c r="W65" s="71" t="s">
        <v>296</v>
      </c>
      <c r="X65" s="71" t="s">
        <v>1180</v>
      </c>
      <c r="Y65" s="71" t="s">
        <v>67</v>
      </c>
      <c r="Z65" s="73" t="s">
        <v>67</v>
      </c>
      <c r="AA65" s="73" t="s">
        <v>1181</v>
      </c>
      <c r="AB65" s="73" t="s">
        <v>67</v>
      </c>
      <c r="AC65" s="73" t="s">
        <v>810</v>
      </c>
      <c r="AD65" s="73"/>
    </row>
    <row r="66" spans="1:30" ht="99" x14ac:dyDescent="0.25">
      <c r="A66" s="71">
        <v>13</v>
      </c>
      <c r="B66" s="71" t="s">
        <v>808</v>
      </c>
      <c r="C66" s="72" t="s">
        <v>679</v>
      </c>
      <c r="D66" s="71" t="s">
        <v>317</v>
      </c>
      <c r="E66" s="73" t="s">
        <v>311</v>
      </c>
      <c r="F66" s="71" t="s">
        <v>161</v>
      </c>
      <c r="G66" s="72" t="s">
        <v>162</v>
      </c>
      <c r="H66" s="73" t="s">
        <v>4</v>
      </c>
      <c r="I66" s="74" t="s">
        <v>782</v>
      </c>
      <c r="J66" s="75" t="s">
        <v>785</v>
      </c>
      <c r="K66" s="74" t="s">
        <v>704</v>
      </c>
      <c r="L66" s="76">
        <v>0</v>
      </c>
      <c r="M66" s="76">
        <v>180669.74</v>
      </c>
      <c r="N66" s="76">
        <v>180669.74</v>
      </c>
      <c r="O66" s="76">
        <v>0</v>
      </c>
      <c r="P66" s="76">
        <v>180669.74</v>
      </c>
      <c r="Q66" s="76">
        <v>180669.74</v>
      </c>
      <c r="R66" s="76">
        <v>37966.17</v>
      </c>
      <c r="S66" s="77">
        <f t="shared" si="4"/>
        <v>1</v>
      </c>
      <c r="T66" s="77">
        <v>1</v>
      </c>
      <c r="U66" s="71" t="s">
        <v>796</v>
      </c>
      <c r="V66" s="71" t="s">
        <v>296</v>
      </c>
      <c r="W66" s="71" t="s">
        <v>1180</v>
      </c>
      <c r="X66" s="71" t="s">
        <v>1180</v>
      </c>
      <c r="Y66" s="71" t="s">
        <v>67</v>
      </c>
      <c r="Z66" s="73" t="s">
        <v>1181</v>
      </c>
      <c r="AA66" s="73" t="s">
        <v>1181</v>
      </c>
      <c r="AB66" s="73" t="s">
        <v>67</v>
      </c>
      <c r="AC66" s="73" t="s">
        <v>810</v>
      </c>
      <c r="AD66" s="73"/>
    </row>
    <row r="67" spans="1:30" x14ac:dyDescent="0.25">
      <c r="A67" s="68">
        <v>13</v>
      </c>
      <c r="B67" s="67"/>
      <c r="C67" s="67"/>
      <c r="D67" s="68"/>
      <c r="E67" s="69" t="s">
        <v>1179</v>
      </c>
      <c r="F67" s="67"/>
      <c r="G67" s="67"/>
      <c r="H67" s="67"/>
      <c r="I67" s="81"/>
      <c r="J67" s="81"/>
      <c r="K67" s="81"/>
      <c r="L67" s="79">
        <f t="shared" ref="L67:R67" si="6">+L54+L55+L56+L57+L58+L59+L60+L61+L62+L63+L64+L65+L66</f>
        <v>0</v>
      </c>
      <c r="M67" s="79">
        <f t="shared" si="6"/>
        <v>1867049.1500000001</v>
      </c>
      <c r="N67" s="79">
        <f t="shared" si="6"/>
        <v>1867049.1500000001</v>
      </c>
      <c r="O67" s="79">
        <f t="shared" si="6"/>
        <v>0</v>
      </c>
      <c r="P67" s="70">
        <f t="shared" si="6"/>
        <v>1867049.1500000001</v>
      </c>
      <c r="Q67" s="70">
        <f t="shared" si="6"/>
        <v>1867049.1500000001</v>
      </c>
      <c r="R67" s="70">
        <f t="shared" si="6"/>
        <v>1187587.1100000001</v>
      </c>
      <c r="S67" s="80">
        <f t="shared" si="4"/>
        <v>1</v>
      </c>
      <c r="T67" s="80">
        <f>(+T54+T55+T56+T57+T58+T59+T60+T61+T62+T63+T64+T65+T66)/A67</f>
        <v>1</v>
      </c>
      <c r="U67" s="110" t="s">
        <v>791</v>
      </c>
      <c r="V67" s="110"/>
      <c r="W67" s="110"/>
      <c r="X67" s="110"/>
      <c r="Y67" s="110"/>
      <c r="Z67" s="110"/>
      <c r="AA67" s="110"/>
      <c r="AB67" s="110"/>
      <c r="AC67" s="110"/>
      <c r="AD67" s="110"/>
    </row>
    <row r="68" spans="1:30" ht="27" x14ac:dyDescent="0.25">
      <c r="A68" s="82">
        <f>+A53+A67</f>
        <v>39</v>
      </c>
      <c r="B68" s="81"/>
      <c r="C68" s="81"/>
      <c r="D68" s="68"/>
      <c r="E68" s="69" t="s">
        <v>812</v>
      </c>
      <c r="F68" s="81"/>
      <c r="G68" s="81"/>
      <c r="H68" s="81"/>
      <c r="I68" s="81"/>
      <c r="J68" s="81"/>
      <c r="K68" s="81"/>
      <c r="L68" s="79">
        <f t="shared" ref="L68:R68" si="7">+L53+L67</f>
        <v>0</v>
      </c>
      <c r="M68" s="79">
        <f t="shared" si="7"/>
        <v>4721332.21</v>
      </c>
      <c r="N68" s="79">
        <f t="shared" si="7"/>
        <v>4721332.21</v>
      </c>
      <c r="O68" s="79">
        <f t="shared" si="7"/>
        <v>2854283.06</v>
      </c>
      <c r="P68" s="79">
        <f t="shared" si="7"/>
        <v>1867049.1500000001</v>
      </c>
      <c r="Q68" s="79">
        <f t="shared" si="7"/>
        <v>4721332.21</v>
      </c>
      <c r="R68" s="79">
        <f t="shared" si="7"/>
        <v>4041870.17</v>
      </c>
      <c r="S68" s="122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4"/>
    </row>
    <row r="69" spans="1:30" x14ac:dyDescent="0.25">
      <c r="A69" s="68"/>
      <c r="B69" s="67"/>
      <c r="C69" s="67"/>
      <c r="D69" s="68"/>
      <c r="E69" s="69" t="s">
        <v>705</v>
      </c>
      <c r="F69" s="67"/>
      <c r="G69" s="67"/>
      <c r="H69" s="67"/>
      <c r="I69" s="81"/>
      <c r="J69" s="81"/>
      <c r="K69" s="81"/>
      <c r="L69" s="79"/>
      <c r="M69" s="79"/>
      <c r="N69" s="79"/>
      <c r="O69" s="79"/>
      <c r="P69" s="70"/>
      <c r="Q69" s="70"/>
      <c r="R69" s="70"/>
      <c r="S69" s="122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4"/>
    </row>
    <row r="70" spans="1:30" ht="99" x14ac:dyDescent="0.25">
      <c r="A70" s="71">
        <v>1</v>
      </c>
      <c r="B70" s="71" t="s">
        <v>813</v>
      </c>
      <c r="C70" s="72" t="s">
        <v>705</v>
      </c>
      <c r="D70" s="71" t="s">
        <v>378</v>
      </c>
      <c r="E70" s="73" t="s">
        <v>379</v>
      </c>
      <c r="F70" s="71" t="s">
        <v>17</v>
      </c>
      <c r="G70" s="72" t="s">
        <v>18</v>
      </c>
      <c r="H70" s="73" t="s">
        <v>4</v>
      </c>
      <c r="I70" s="74" t="s">
        <v>782</v>
      </c>
      <c r="J70" s="75" t="s">
        <v>785</v>
      </c>
      <c r="K70" s="74" t="s">
        <v>706</v>
      </c>
      <c r="L70" s="76">
        <v>0</v>
      </c>
      <c r="M70" s="76">
        <v>273096.03999999998</v>
      </c>
      <c r="N70" s="76">
        <v>273096.03999999998</v>
      </c>
      <c r="O70" s="76">
        <v>273096.03999999998</v>
      </c>
      <c r="P70" s="76">
        <v>0</v>
      </c>
      <c r="Q70" s="76">
        <v>273096.03999999998</v>
      </c>
      <c r="R70" s="76">
        <v>273096.03999999998</v>
      </c>
      <c r="S70" s="77">
        <f t="shared" ref="S70:S82" si="8">Q70/M70</f>
        <v>1</v>
      </c>
      <c r="T70" s="77">
        <v>1</v>
      </c>
      <c r="U70" s="71" t="s">
        <v>796</v>
      </c>
      <c r="V70" s="71" t="s">
        <v>261</v>
      </c>
      <c r="W70" s="71" t="s">
        <v>25</v>
      </c>
      <c r="X70" s="71" t="s">
        <v>25</v>
      </c>
      <c r="Y70" s="71" t="s">
        <v>145</v>
      </c>
      <c r="Z70" s="73" t="s">
        <v>155</v>
      </c>
      <c r="AA70" s="73" t="s">
        <v>155</v>
      </c>
      <c r="AB70" s="73" t="s">
        <v>74</v>
      </c>
      <c r="AC70" s="73" t="s">
        <v>803</v>
      </c>
      <c r="AD70" s="73"/>
    </row>
    <row r="71" spans="1:30" ht="99" x14ac:dyDescent="0.25">
      <c r="A71" s="71">
        <v>2</v>
      </c>
      <c r="B71" s="71" t="s">
        <v>813</v>
      </c>
      <c r="C71" s="72" t="s">
        <v>705</v>
      </c>
      <c r="D71" s="71" t="s">
        <v>380</v>
      </c>
      <c r="E71" s="73" t="s">
        <v>381</v>
      </c>
      <c r="F71" s="71" t="s">
        <v>17</v>
      </c>
      <c r="G71" s="72" t="s">
        <v>18</v>
      </c>
      <c r="H71" s="73" t="s">
        <v>4</v>
      </c>
      <c r="I71" s="74" t="s">
        <v>782</v>
      </c>
      <c r="J71" s="75" t="s">
        <v>785</v>
      </c>
      <c r="K71" s="74" t="s">
        <v>706</v>
      </c>
      <c r="L71" s="76">
        <v>0</v>
      </c>
      <c r="M71" s="76">
        <v>383418.04</v>
      </c>
      <c r="N71" s="76">
        <v>383418.04</v>
      </c>
      <c r="O71" s="76">
        <v>383418.04</v>
      </c>
      <c r="P71" s="76">
        <v>0</v>
      </c>
      <c r="Q71" s="76">
        <v>383418.04</v>
      </c>
      <c r="R71" s="76">
        <v>383418.04</v>
      </c>
      <c r="S71" s="77">
        <f t="shared" si="8"/>
        <v>1</v>
      </c>
      <c r="T71" s="77">
        <v>1</v>
      </c>
      <c r="U71" s="71" t="s">
        <v>796</v>
      </c>
      <c r="V71" s="71" t="s">
        <v>279</v>
      </c>
      <c r="W71" s="71" t="s">
        <v>178</v>
      </c>
      <c r="X71" s="71" t="s">
        <v>178</v>
      </c>
      <c r="Y71" s="71" t="s">
        <v>382</v>
      </c>
      <c r="Z71" s="73" t="s">
        <v>383</v>
      </c>
      <c r="AA71" s="73" t="s">
        <v>383</v>
      </c>
      <c r="AB71" s="73" t="s">
        <v>74</v>
      </c>
      <c r="AC71" s="73" t="s">
        <v>831</v>
      </c>
      <c r="AD71" s="73"/>
    </row>
    <row r="72" spans="1:30" ht="99" x14ac:dyDescent="0.25">
      <c r="A72" s="71">
        <v>3</v>
      </c>
      <c r="B72" s="71" t="s">
        <v>813</v>
      </c>
      <c r="C72" s="72" t="s">
        <v>705</v>
      </c>
      <c r="D72" s="71" t="s">
        <v>384</v>
      </c>
      <c r="E72" s="73" t="s">
        <v>385</v>
      </c>
      <c r="F72" s="71" t="s">
        <v>17</v>
      </c>
      <c r="G72" s="72" t="s">
        <v>18</v>
      </c>
      <c r="H72" s="73" t="s">
        <v>4</v>
      </c>
      <c r="I72" s="74" t="s">
        <v>782</v>
      </c>
      <c r="J72" s="75" t="s">
        <v>785</v>
      </c>
      <c r="K72" s="74" t="s">
        <v>706</v>
      </c>
      <c r="L72" s="76">
        <v>0</v>
      </c>
      <c r="M72" s="76">
        <v>368453.8</v>
      </c>
      <c r="N72" s="76">
        <v>368453.8</v>
      </c>
      <c r="O72" s="76">
        <v>368453.8</v>
      </c>
      <c r="P72" s="76">
        <v>0</v>
      </c>
      <c r="Q72" s="76">
        <v>368453.8</v>
      </c>
      <c r="R72" s="76">
        <v>368453.8</v>
      </c>
      <c r="S72" s="77">
        <f t="shared" si="8"/>
        <v>1</v>
      </c>
      <c r="T72" s="77">
        <v>1</v>
      </c>
      <c r="U72" s="71" t="s">
        <v>796</v>
      </c>
      <c r="V72" s="71" t="s">
        <v>279</v>
      </c>
      <c r="W72" s="71" t="s">
        <v>178</v>
      </c>
      <c r="X72" s="71" t="s">
        <v>178</v>
      </c>
      <c r="Y72" s="71" t="s">
        <v>382</v>
      </c>
      <c r="Z72" s="73" t="s">
        <v>383</v>
      </c>
      <c r="AA72" s="73" t="s">
        <v>383</v>
      </c>
      <c r="AB72" s="73" t="s">
        <v>74</v>
      </c>
      <c r="AC72" s="73" t="s">
        <v>831</v>
      </c>
      <c r="AD72" s="73"/>
    </row>
    <row r="73" spans="1:30" ht="99" x14ac:dyDescent="0.25">
      <c r="A73" s="71">
        <v>4</v>
      </c>
      <c r="B73" s="71" t="s">
        <v>813</v>
      </c>
      <c r="C73" s="72" t="s">
        <v>705</v>
      </c>
      <c r="D73" s="71" t="s">
        <v>386</v>
      </c>
      <c r="E73" s="73" t="s">
        <v>387</v>
      </c>
      <c r="F73" s="71" t="s">
        <v>103</v>
      </c>
      <c r="G73" s="72" t="s">
        <v>104</v>
      </c>
      <c r="H73" s="73" t="s">
        <v>4</v>
      </c>
      <c r="I73" s="74" t="s">
        <v>782</v>
      </c>
      <c r="J73" s="75" t="s">
        <v>785</v>
      </c>
      <c r="K73" s="74" t="s">
        <v>707</v>
      </c>
      <c r="L73" s="76">
        <v>0</v>
      </c>
      <c r="M73" s="76">
        <v>290545.51</v>
      </c>
      <c r="N73" s="76">
        <v>290545.51</v>
      </c>
      <c r="O73" s="76">
        <v>290545.51</v>
      </c>
      <c r="P73" s="76">
        <v>0</v>
      </c>
      <c r="Q73" s="76">
        <v>290545.51</v>
      </c>
      <c r="R73" s="76">
        <v>290545.51</v>
      </c>
      <c r="S73" s="77">
        <f t="shared" si="8"/>
        <v>1</v>
      </c>
      <c r="T73" s="77">
        <v>1</v>
      </c>
      <c r="U73" s="71" t="s">
        <v>796</v>
      </c>
      <c r="V73" s="71" t="s">
        <v>279</v>
      </c>
      <c r="W73" s="71" t="s">
        <v>178</v>
      </c>
      <c r="X73" s="71" t="s">
        <v>178</v>
      </c>
      <c r="Y73" s="71" t="s">
        <v>388</v>
      </c>
      <c r="Z73" s="73" t="s">
        <v>389</v>
      </c>
      <c r="AA73" s="73" t="s">
        <v>389</v>
      </c>
      <c r="AB73" s="73" t="s">
        <v>74</v>
      </c>
      <c r="AC73" s="73" t="s">
        <v>831</v>
      </c>
      <c r="AD73" s="73"/>
    </row>
    <row r="74" spans="1:30" ht="99" x14ac:dyDescent="0.25">
      <c r="A74" s="71">
        <v>5</v>
      </c>
      <c r="B74" s="71" t="s">
        <v>813</v>
      </c>
      <c r="C74" s="72" t="s">
        <v>705</v>
      </c>
      <c r="D74" s="71" t="s">
        <v>390</v>
      </c>
      <c r="E74" s="73" t="s">
        <v>391</v>
      </c>
      <c r="F74" s="71" t="s">
        <v>100</v>
      </c>
      <c r="G74" s="72" t="s">
        <v>101</v>
      </c>
      <c r="H74" s="73" t="s">
        <v>4</v>
      </c>
      <c r="I74" s="74" t="s">
        <v>782</v>
      </c>
      <c r="J74" s="75" t="s">
        <v>785</v>
      </c>
      <c r="K74" s="74" t="s">
        <v>708</v>
      </c>
      <c r="L74" s="76">
        <v>0</v>
      </c>
      <c r="M74" s="76">
        <v>160892.79999999999</v>
      </c>
      <c r="N74" s="76">
        <v>160892.79999999999</v>
      </c>
      <c r="O74" s="76">
        <v>160892.79999999999</v>
      </c>
      <c r="P74" s="76">
        <v>0</v>
      </c>
      <c r="Q74" s="76">
        <v>160892.79999999999</v>
      </c>
      <c r="R74" s="76">
        <v>160892.79999999999</v>
      </c>
      <c r="S74" s="77">
        <f t="shared" si="8"/>
        <v>1</v>
      </c>
      <c r="T74" s="77">
        <v>1</v>
      </c>
      <c r="U74" s="71" t="s">
        <v>796</v>
      </c>
      <c r="V74" s="71" t="s">
        <v>279</v>
      </c>
      <c r="W74" s="71" t="s">
        <v>178</v>
      </c>
      <c r="X74" s="71" t="s">
        <v>178</v>
      </c>
      <c r="Y74" s="71" t="s">
        <v>85</v>
      </c>
      <c r="Z74" s="73" t="s">
        <v>58</v>
      </c>
      <c r="AA74" s="73" t="s">
        <v>58</v>
      </c>
      <c r="AB74" s="73" t="s">
        <v>74</v>
      </c>
      <c r="AC74" s="73" t="s">
        <v>831</v>
      </c>
      <c r="AD74" s="73"/>
    </row>
    <row r="75" spans="1:30" ht="18" x14ac:dyDescent="0.25">
      <c r="A75" s="68">
        <v>5</v>
      </c>
      <c r="B75" s="67"/>
      <c r="C75" s="67"/>
      <c r="D75" s="68"/>
      <c r="E75" s="69" t="s">
        <v>1183</v>
      </c>
      <c r="F75" s="67"/>
      <c r="G75" s="67"/>
      <c r="H75" s="67"/>
      <c r="I75" s="81"/>
      <c r="J75" s="81"/>
      <c r="K75" s="81"/>
      <c r="L75" s="79">
        <f t="shared" ref="L75:R75" si="9">+L70+L71+L72+L73+L74</f>
        <v>0</v>
      </c>
      <c r="M75" s="79">
        <f t="shared" si="9"/>
        <v>1476406.19</v>
      </c>
      <c r="N75" s="79">
        <f t="shared" si="9"/>
        <v>1476406.19</v>
      </c>
      <c r="O75" s="79">
        <f t="shared" si="9"/>
        <v>1476406.19</v>
      </c>
      <c r="P75" s="70">
        <f t="shared" si="9"/>
        <v>0</v>
      </c>
      <c r="Q75" s="70">
        <f t="shared" si="9"/>
        <v>1476406.19</v>
      </c>
      <c r="R75" s="70">
        <f t="shared" si="9"/>
        <v>1476406.19</v>
      </c>
      <c r="S75" s="80">
        <f t="shared" si="8"/>
        <v>1</v>
      </c>
      <c r="T75" s="80">
        <f>(+T70+T71+T72+T73+T74)/A75</f>
        <v>1</v>
      </c>
      <c r="U75" s="110" t="s">
        <v>791</v>
      </c>
      <c r="V75" s="110"/>
      <c r="W75" s="110"/>
      <c r="X75" s="110"/>
      <c r="Y75" s="110"/>
      <c r="Z75" s="110"/>
      <c r="AA75" s="110"/>
      <c r="AB75" s="110"/>
      <c r="AC75" s="110"/>
      <c r="AD75" s="110"/>
    </row>
    <row r="76" spans="1:30" ht="99" x14ac:dyDescent="0.25">
      <c r="A76" s="71">
        <v>1</v>
      </c>
      <c r="B76" s="71" t="s">
        <v>813</v>
      </c>
      <c r="C76" s="72" t="s">
        <v>705</v>
      </c>
      <c r="D76" s="71" t="s">
        <v>392</v>
      </c>
      <c r="E76" s="73" t="s">
        <v>393</v>
      </c>
      <c r="F76" s="71" t="s">
        <v>394</v>
      </c>
      <c r="G76" s="72" t="s">
        <v>395</v>
      </c>
      <c r="H76" s="73" t="s">
        <v>4</v>
      </c>
      <c r="I76" s="74" t="s">
        <v>782</v>
      </c>
      <c r="J76" s="75" t="s">
        <v>785</v>
      </c>
      <c r="K76" s="74" t="s">
        <v>706</v>
      </c>
      <c r="L76" s="76">
        <v>0</v>
      </c>
      <c r="M76" s="76">
        <v>365038.46</v>
      </c>
      <c r="N76" s="76">
        <v>365038.46</v>
      </c>
      <c r="O76" s="76">
        <v>140758.09</v>
      </c>
      <c r="P76" s="76">
        <v>224280.37</v>
      </c>
      <c r="Q76" s="76">
        <v>365038.46</v>
      </c>
      <c r="R76" s="76">
        <v>365038.46</v>
      </c>
      <c r="S76" s="77">
        <f t="shared" si="8"/>
        <v>1</v>
      </c>
      <c r="T76" s="77">
        <v>1</v>
      </c>
      <c r="U76" s="71" t="s">
        <v>796</v>
      </c>
      <c r="V76" s="71" t="s">
        <v>198</v>
      </c>
      <c r="W76" s="71" t="s">
        <v>186</v>
      </c>
      <c r="X76" s="71" t="s">
        <v>186</v>
      </c>
      <c r="Y76" s="71" t="s">
        <v>396</v>
      </c>
      <c r="Z76" s="73" t="s">
        <v>503</v>
      </c>
      <c r="AA76" s="73" t="s">
        <v>503</v>
      </c>
      <c r="AB76" s="73" t="s">
        <v>67</v>
      </c>
      <c r="AC76" s="73" t="s">
        <v>836</v>
      </c>
      <c r="AD76" s="73"/>
    </row>
    <row r="77" spans="1:30" ht="99" x14ac:dyDescent="0.25">
      <c r="A77" s="71">
        <v>2</v>
      </c>
      <c r="B77" s="71" t="s">
        <v>813</v>
      </c>
      <c r="C77" s="72" t="s">
        <v>705</v>
      </c>
      <c r="D77" s="71" t="s">
        <v>397</v>
      </c>
      <c r="E77" s="73" t="s">
        <v>398</v>
      </c>
      <c r="F77" s="71" t="s">
        <v>119</v>
      </c>
      <c r="G77" s="72" t="s">
        <v>120</v>
      </c>
      <c r="H77" s="73" t="s">
        <v>4</v>
      </c>
      <c r="I77" s="74" t="s">
        <v>782</v>
      </c>
      <c r="J77" s="75" t="s">
        <v>785</v>
      </c>
      <c r="K77" s="74" t="s">
        <v>706</v>
      </c>
      <c r="L77" s="76">
        <v>0</v>
      </c>
      <c r="M77" s="76">
        <v>390018.86</v>
      </c>
      <c r="N77" s="76">
        <v>390018.86</v>
      </c>
      <c r="O77" s="76">
        <v>245656.72</v>
      </c>
      <c r="P77" s="76">
        <v>144362.14000000001</v>
      </c>
      <c r="Q77" s="76">
        <v>390018.86</v>
      </c>
      <c r="R77" s="76">
        <v>390018.86</v>
      </c>
      <c r="S77" s="77">
        <f t="shared" si="8"/>
        <v>1</v>
      </c>
      <c r="T77" s="77">
        <v>1</v>
      </c>
      <c r="U77" s="71" t="s">
        <v>796</v>
      </c>
      <c r="V77" s="71" t="s">
        <v>198</v>
      </c>
      <c r="W77" s="71" t="s">
        <v>186</v>
      </c>
      <c r="X77" s="71" t="s">
        <v>186</v>
      </c>
      <c r="Y77" s="71" t="s">
        <v>396</v>
      </c>
      <c r="Z77" s="73" t="s">
        <v>503</v>
      </c>
      <c r="AA77" s="73" t="s">
        <v>503</v>
      </c>
      <c r="AB77" s="73" t="s">
        <v>67</v>
      </c>
      <c r="AC77" s="73" t="s">
        <v>836</v>
      </c>
      <c r="AD77" s="73"/>
    </row>
    <row r="78" spans="1:30" ht="99" x14ac:dyDescent="0.25">
      <c r="A78" s="71">
        <v>3</v>
      </c>
      <c r="B78" s="71" t="s">
        <v>813</v>
      </c>
      <c r="C78" s="72" t="s">
        <v>705</v>
      </c>
      <c r="D78" s="71" t="s">
        <v>399</v>
      </c>
      <c r="E78" s="73" t="s">
        <v>400</v>
      </c>
      <c r="F78" s="71" t="s">
        <v>119</v>
      </c>
      <c r="G78" s="72" t="s">
        <v>120</v>
      </c>
      <c r="H78" s="73" t="s">
        <v>4</v>
      </c>
      <c r="I78" s="74" t="s">
        <v>782</v>
      </c>
      <c r="J78" s="75" t="s">
        <v>785</v>
      </c>
      <c r="K78" s="74" t="s">
        <v>706</v>
      </c>
      <c r="L78" s="76">
        <v>0</v>
      </c>
      <c r="M78" s="76">
        <v>333750.21000000002</v>
      </c>
      <c r="N78" s="76">
        <v>333750.21000000002</v>
      </c>
      <c r="O78" s="76">
        <v>225073.43</v>
      </c>
      <c r="P78" s="76">
        <v>108676.78</v>
      </c>
      <c r="Q78" s="76">
        <v>333750.21000000002</v>
      </c>
      <c r="R78" s="76">
        <v>333750.21000000002</v>
      </c>
      <c r="S78" s="77">
        <f t="shared" si="8"/>
        <v>1</v>
      </c>
      <c r="T78" s="77">
        <v>1</v>
      </c>
      <c r="U78" s="71" t="s">
        <v>796</v>
      </c>
      <c r="V78" s="71" t="s">
        <v>198</v>
      </c>
      <c r="W78" s="71" t="s">
        <v>186</v>
      </c>
      <c r="X78" s="71" t="s">
        <v>186</v>
      </c>
      <c r="Y78" s="71" t="s">
        <v>396</v>
      </c>
      <c r="Z78" s="73" t="s">
        <v>503</v>
      </c>
      <c r="AA78" s="73" t="s">
        <v>503</v>
      </c>
      <c r="AB78" s="73" t="s">
        <v>67</v>
      </c>
      <c r="AC78" s="73" t="s">
        <v>836</v>
      </c>
      <c r="AD78" s="73"/>
    </row>
    <row r="79" spans="1:30" ht="99" x14ac:dyDescent="0.25">
      <c r="A79" s="71">
        <v>4</v>
      </c>
      <c r="B79" s="71" t="s">
        <v>813</v>
      </c>
      <c r="C79" s="72" t="s">
        <v>705</v>
      </c>
      <c r="D79" s="71" t="s">
        <v>404</v>
      </c>
      <c r="E79" s="73" t="s">
        <v>405</v>
      </c>
      <c r="F79" s="71" t="s">
        <v>196</v>
      </c>
      <c r="G79" s="72" t="s">
        <v>197</v>
      </c>
      <c r="H79" s="73" t="s">
        <v>4</v>
      </c>
      <c r="I79" s="74" t="s">
        <v>782</v>
      </c>
      <c r="J79" s="75" t="s">
        <v>785</v>
      </c>
      <c r="K79" s="74" t="s">
        <v>706</v>
      </c>
      <c r="L79" s="76">
        <v>0</v>
      </c>
      <c r="M79" s="76">
        <v>345688.32000000001</v>
      </c>
      <c r="N79" s="76">
        <v>345688.32000000001</v>
      </c>
      <c r="O79" s="76">
        <v>0</v>
      </c>
      <c r="P79" s="76">
        <v>345688.32000000001</v>
      </c>
      <c r="Q79" s="76">
        <v>345688.32000000001</v>
      </c>
      <c r="R79" s="76">
        <v>240793.32</v>
      </c>
      <c r="S79" s="77">
        <f t="shared" si="8"/>
        <v>1</v>
      </c>
      <c r="T79" s="77">
        <v>1</v>
      </c>
      <c r="U79" s="71" t="s">
        <v>796</v>
      </c>
      <c r="V79" s="71" t="s">
        <v>406</v>
      </c>
      <c r="W79" s="71" t="s">
        <v>719</v>
      </c>
      <c r="X79" s="71" t="s">
        <v>719</v>
      </c>
      <c r="Y79" s="71" t="s">
        <v>67</v>
      </c>
      <c r="Z79" s="73" t="s">
        <v>1181</v>
      </c>
      <c r="AA79" s="73" t="s">
        <v>1181</v>
      </c>
      <c r="AB79" s="73" t="s">
        <v>67</v>
      </c>
      <c r="AC79" s="73" t="s">
        <v>810</v>
      </c>
      <c r="AD79" s="73"/>
    </row>
    <row r="80" spans="1:30" ht="99" x14ac:dyDescent="0.25">
      <c r="A80" s="71">
        <v>5</v>
      </c>
      <c r="B80" s="71" t="s">
        <v>813</v>
      </c>
      <c r="C80" s="72" t="s">
        <v>705</v>
      </c>
      <c r="D80" s="71" t="s">
        <v>407</v>
      </c>
      <c r="E80" s="73" t="s">
        <v>408</v>
      </c>
      <c r="F80" s="71" t="s">
        <v>215</v>
      </c>
      <c r="G80" s="72" t="s">
        <v>216</v>
      </c>
      <c r="H80" s="73" t="s">
        <v>4</v>
      </c>
      <c r="I80" s="74" t="s">
        <v>782</v>
      </c>
      <c r="J80" s="75" t="s">
        <v>785</v>
      </c>
      <c r="K80" s="74" t="s">
        <v>706</v>
      </c>
      <c r="L80" s="76">
        <v>0</v>
      </c>
      <c r="M80" s="76">
        <v>351741.95</v>
      </c>
      <c r="N80" s="76">
        <v>351741.95</v>
      </c>
      <c r="O80" s="76">
        <v>0</v>
      </c>
      <c r="P80" s="76">
        <v>351741.95</v>
      </c>
      <c r="Q80" s="76">
        <v>351741.95</v>
      </c>
      <c r="R80" s="76">
        <v>234280.81</v>
      </c>
      <c r="S80" s="77">
        <f t="shared" si="8"/>
        <v>1</v>
      </c>
      <c r="T80" s="77">
        <v>1</v>
      </c>
      <c r="U80" s="71" t="s">
        <v>796</v>
      </c>
      <c r="V80" s="71" t="s">
        <v>409</v>
      </c>
      <c r="W80" s="71" t="s">
        <v>478</v>
      </c>
      <c r="X80" s="71" t="s">
        <v>478</v>
      </c>
      <c r="Y80" s="71" t="s">
        <v>67</v>
      </c>
      <c r="Z80" s="73" t="s">
        <v>1184</v>
      </c>
      <c r="AA80" s="73" t="s">
        <v>1184</v>
      </c>
      <c r="AB80" s="73" t="s">
        <v>67</v>
      </c>
      <c r="AC80" s="73" t="s">
        <v>810</v>
      </c>
      <c r="AD80" s="73"/>
    </row>
    <row r="81" spans="1:30" ht="99" x14ac:dyDescent="0.25">
      <c r="A81" s="71">
        <v>6</v>
      </c>
      <c r="B81" s="71" t="s">
        <v>813</v>
      </c>
      <c r="C81" s="72" t="s">
        <v>705</v>
      </c>
      <c r="D81" s="71" t="s">
        <v>418</v>
      </c>
      <c r="E81" s="73" t="s">
        <v>419</v>
      </c>
      <c r="F81" s="71" t="s">
        <v>215</v>
      </c>
      <c r="G81" s="72" t="s">
        <v>216</v>
      </c>
      <c r="H81" s="73" t="s">
        <v>4</v>
      </c>
      <c r="I81" s="74" t="s">
        <v>782</v>
      </c>
      <c r="J81" s="75" t="s">
        <v>785</v>
      </c>
      <c r="K81" s="74" t="s">
        <v>709</v>
      </c>
      <c r="L81" s="76">
        <v>0</v>
      </c>
      <c r="M81" s="76">
        <v>147096.76</v>
      </c>
      <c r="N81" s="76">
        <v>147096.76</v>
      </c>
      <c r="O81" s="76">
        <v>0</v>
      </c>
      <c r="P81" s="76">
        <v>147096.76</v>
      </c>
      <c r="Q81" s="76">
        <v>147096.76</v>
      </c>
      <c r="R81" s="76">
        <v>147096.76</v>
      </c>
      <c r="S81" s="77">
        <f t="shared" si="8"/>
        <v>1</v>
      </c>
      <c r="T81" s="77">
        <v>1</v>
      </c>
      <c r="U81" s="71" t="s">
        <v>796</v>
      </c>
      <c r="V81" s="71" t="s">
        <v>417</v>
      </c>
      <c r="W81" s="71" t="s">
        <v>403</v>
      </c>
      <c r="X81" s="71" t="s">
        <v>403</v>
      </c>
      <c r="Y81" s="71" t="s">
        <v>67</v>
      </c>
      <c r="Z81" s="73" t="s">
        <v>1185</v>
      </c>
      <c r="AA81" s="73" t="s">
        <v>1185</v>
      </c>
      <c r="AB81" s="73" t="s">
        <v>67</v>
      </c>
      <c r="AC81" s="73" t="s">
        <v>811</v>
      </c>
      <c r="AD81" s="73"/>
    </row>
    <row r="82" spans="1:30" ht="18" x14ac:dyDescent="0.25">
      <c r="A82" s="68">
        <v>6</v>
      </c>
      <c r="B82" s="67"/>
      <c r="C82" s="67"/>
      <c r="D82" s="68"/>
      <c r="E82" s="69" t="s">
        <v>1183</v>
      </c>
      <c r="F82" s="67"/>
      <c r="G82" s="67"/>
      <c r="H82" s="67"/>
      <c r="I82" s="81"/>
      <c r="J82" s="81"/>
      <c r="K82" s="81"/>
      <c r="L82" s="79">
        <f t="shared" ref="L82:R82" si="10">+L76+L77+L78+L79+L80+L81</f>
        <v>0</v>
      </c>
      <c r="M82" s="79">
        <f t="shared" si="10"/>
        <v>1933334.56</v>
      </c>
      <c r="N82" s="79">
        <f t="shared" si="10"/>
        <v>1933334.56</v>
      </c>
      <c r="O82" s="79">
        <f t="shared" si="10"/>
        <v>611488.24</v>
      </c>
      <c r="P82" s="70">
        <f t="shared" si="10"/>
        <v>1321846.32</v>
      </c>
      <c r="Q82" s="70">
        <f t="shared" si="10"/>
        <v>1933334.56</v>
      </c>
      <c r="R82" s="70">
        <f t="shared" si="10"/>
        <v>1710978.4200000002</v>
      </c>
      <c r="S82" s="80">
        <f t="shared" si="8"/>
        <v>1</v>
      </c>
      <c r="T82" s="80">
        <f>(+T76+T77+T78+T79+T80+T81)/A82</f>
        <v>1</v>
      </c>
      <c r="U82" s="110" t="s">
        <v>791</v>
      </c>
      <c r="V82" s="110"/>
      <c r="W82" s="110"/>
      <c r="X82" s="110"/>
      <c r="Y82" s="110"/>
      <c r="Z82" s="110"/>
      <c r="AA82" s="110"/>
      <c r="AB82" s="110"/>
      <c r="AC82" s="110"/>
      <c r="AD82" s="110"/>
    </row>
    <row r="83" spans="1:30" ht="27" x14ac:dyDescent="0.25">
      <c r="A83" s="82">
        <f>+A75+A82</f>
        <v>11</v>
      </c>
      <c r="B83" s="81"/>
      <c r="C83" s="81"/>
      <c r="D83" s="68"/>
      <c r="E83" s="69" t="s">
        <v>814</v>
      </c>
      <c r="F83" s="81"/>
      <c r="G83" s="81"/>
      <c r="H83" s="81"/>
      <c r="I83" s="81"/>
      <c r="J83" s="81"/>
      <c r="K83" s="81"/>
      <c r="L83" s="79">
        <f t="shared" ref="L83:R83" si="11">+L75+L82</f>
        <v>0</v>
      </c>
      <c r="M83" s="79">
        <f t="shared" si="11"/>
        <v>3409740.75</v>
      </c>
      <c r="N83" s="79">
        <f t="shared" si="11"/>
        <v>3409740.75</v>
      </c>
      <c r="O83" s="79">
        <f t="shared" si="11"/>
        <v>2087894.43</v>
      </c>
      <c r="P83" s="79">
        <f t="shared" si="11"/>
        <v>1321846.32</v>
      </c>
      <c r="Q83" s="79">
        <f t="shared" si="11"/>
        <v>3409740.75</v>
      </c>
      <c r="R83" s="79">
        <f t="shared" si="11"/>
        <v>3187384.6100000003</v>
      </c>
      <c r="S83" s="122"/>
      <c r="T83" s="123"/>
      <c r="U83" s="123"/>
      <c r="V83" s="123"/>
      <c r="W83" s="123"/>
      <c r="X83" s="123"/>
      <c r="Y83" s="123"/>
      <c r="Z83" s="123"/>
      <c r="AA83" s="123"/>
      <c r="AB83" s="123"/>
      <c r="AC83" s="123"/>
      <c r="AD83" s="124"/>
    </row>
    <row r="84" spans="1:30" x14ac:dyDescent="0.25">
      <c r="A84" s="68"/>
      <c r="B84" s="67"/>
      <c r="C84" s="67"/>
      <c r="D84" s="68"/>
      <c r="E84" s="69" t="s">
        <v>710</v>
      </c>
      <c r="F84" s="67"/>
      <c r="G84" s="67"/>
      <c r="H84" s="67"/>
      <c r="I84" s="81"/>
      <c r="J84" s="81"/>
      <c r="K84" s="81"/>
      <c r="L84" s="79"/>
      <c r="M84" s="79"/>
      <c r="N84" s="79"/>
      <c r="O84" s="79"/>
      <c r="P84" s="70"/>
      <c r="Q84" s="70"/>
      <c r="R84" s="70"/>
      <c r="S84" s="122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4"/>
    </row>
    <row r="85" spans="1:30" ht="99" x14ac:dyDescent="0.25">
      <c r="A85" s="71">
        <v>1</v>
      </c>
      <c r="B85" s="71" t="s">
        <v>794</v>
      </c>
      <c r="C85" s="72" t="s">
        <v>710</v>
      </c>
      <c r="D85" s="71" t="s">
        <v>448</v>
      </c>
      <c r="E85" s="73" t="s">
        <v>449</v>
      </c>
      <c r="F85" s="71" t="s">
        <v>156</v>
      </c>
      <c r="G85" s="72" t="s">
        <v>157</v>
      </c>
      <c r="H85" s="73" t="s">
        <v>4</v>
      </c>
      <c r="I85" s="74" t="s">
        <v>782</v>
      </c>
      <c r="J85" s="75" t="s">
        <v>785</v>
      </c>
      <c r="K85" s="74" t="s">
        <v>711</v>
      </c>
      <c r="L85" s="76">
        <v>0</v>
      </c>
      <c r="M85" s="76">
        <v>632669.52</v>
      </c>
      <c r="N85" s="76">
        <v>632669.52</v>
      </c>
      <c r="O85" s="76">
        <v>632669.52</v>
      </c>
      <c r="P85" s="76">
        <v>0</v>
      </c>
      <c r="Q85" s="76">
        <v>632669.52</v>
      </c>
      <c r="R85" s="76">
        <v>632669.52</v>
      </c>
      <c r="S85" s="77">
        <f t="shared" ref="S85:S94" si="12">Q85/M85</f>
        <v>1</v>
      </c>
      <c r="T85" s="77">
        <v>1</v>
      </c>
      <c r="U85" s="71" t="s">
        <v>796</v>
      </c>
      <c r="V85" s="71" t="s">
        <v>151</v>
      </c>
      <c r="W85" s="71" t="s">
        <v>324</v>
      </c>
      <c r="X85" s="71" t="s">
        <v>324</v>
      </c>
      <c r="Y85" s="71" t="s">
        <v>74</v>
      </c>
      <c r="Z85" s="73" t="s">
        <v>212</v>
      </c>
      <c r="AA85" s="73" t="s">
        <v>212</v>
      </c>
      <c r="AB85" s="73" t="s">
        <v>74</v>
      </c>
      <c r="AC85" s="73" t="s">
        <v>831</v>
      </c>
      <c r="AD85" s="73"/>
    </row>
    <row r="86" spans="1:30" ht="18" x14ac:dyDescent="0.25">
      <c r="A86" s="68">
        <v>1</v>
      </c>
      <c r="B86" s="67"/>
      <c r="C86" s="67"/>
      <c r="D86" s="68"/>
      <c r="E86" s="69" t="s">
        <v>1186</v>
      </c>
      <c r="F86" s="67"/>
      <c r="G86" s="67"/>
      <c r="H86" s="67"/>
      <c r="I86" s="81"/>
      <c r="J86" s="81"/>
      <c r="K86" s="81"/>
      <c r="L86" s="79">
        <f t="shared" ref="L86:R86" si="13">+L85</f>
        <v>0</v>
      </c>
      <c r="M86" s="79">
        <f t="shared" si="13"/>
        <v>632669.52</v>
      </c>
      <c r="N86" s="79">
        <f t="shared" si="13"/>
        <v>632669.52</v>
      </c>
      <c r="O86" s="79">
        <f t="shared" si="13"/>
        <v>632669.52</v>
      </c>
      <c r="P86" s="70">
        <f t="shared" si="13"/>
        <v>0</v>
      </c>
      <c r="Q86" s="70">
        <f t="shared" si="13"/>
        <v>632669.52</v>
      </c>
      <c r="R86" s="70">
        <f t="shared" si="13"/>
        <v>632669.52</v>
      </c>
      <c r="S86" s="80">
        <f t="shared" si="12"/>
        <v>1</v>
      </c>
      <c r="T86" s="80">
        <f>(+T85)/A86</f>
        <v>1</v>
      </c>
      <c r="U86" s="110" t="s">
        <v>791</v>
      </c>
      <c r="V86" s="110"/>
      <c r="W86" s="110"/>
      <c r="X86" s="110"/>
      <c r="Y86" s="110"/>
      <c r="Z86" s="110"/>
      <c r="AA86" s="110"/>
      <c r="AB86" s="110"/>
      <c r="AC86" s="110"/>
      <c r="AD86" s="110"/>
    </row>
    <row r="87" spans="1:30" ht="99" x14ac:dyDescent="0.25">
      <c r="A87" s="71">
        <v>1</v>
      </c>
      <c r="B87" s="71" t="s">
        <v>794</v>
      </c>
      <c r="C87" s="72" t="s">
        <v>710</v>
      </c>
      <c r="D87" s="71" t="s">
        <v>444</v>
      </c>
      <c r="E87" s="73" t="s">
        <v>445</v>
      </c>
      <c r="F87" s="71" t="s">
        <v>446</v>
      </c>
      <c r="G87" s="72" t="s">
        <v>447</v>
      </c>
      <c r="H87" s="73" t="s">
        <v>4</v>
      </c>
      <c r="I87" s="74" t="s">
        <v>782</v>
      </c>
      <c r="J87" s="75" t="s">
        <v>785</v>
      </c>
      <c r="K87" s="74" t="s">
        <v>1187</v>
      </c>
      <c r="L87" s="76">
        <v>0</v>
      </c>
      <c r="M87" s="76">
        <v>615825.78</v>
      </c>
      <c r="N87" s="76">
        <v>615825.78</v>
      </c>
      <c r="O87" s="76">
        <v>615825.78</v>
      </c>
      <c r="P87" s="76">
        <v>0</v>
      </c>
      <c r="Q87" s="76">
        <v>615825.78</v>
      </c>
      <c r="R87" s="76">
        <v>615825.78</v>
      </c>
      <c r="S87" s="77">
        <f t="shared" si="12"/>
        <v>1</v>
      </c>
      <c r="T87" s="77">
        <v>1</v>
      </c>
      <c r="U87" s="71" t="s">
        <v>796</v>
      </c>
      <c r="V87" s="71" t="s">
        <v>151</v>
      </c>
      <c r="W87" s="71" t="s">
        <v>324</v>
      </c>
      <c r="X87" s="71" t="s">
        <v>324</v>
      </c>
      <c r="Y87" s="71" t="s">
        <v>74</v>
      </c>
      <c r="Z87" s="73" t="s">
        <v>170</v>
      </c>
      <c r="AA87" s="73" t="s">
        <v>212</v>
      </c>
      <c r="AB87" s="73" t="s">
        <v>67</v>
      </c>
      <c r="AC87" s="73" t="s">
        <v>831</v>
      </c>
      <c r="AD87" s="73"/>
    </row>
    <row r="88" spans="1:30" ht="99" x14ac:dyDescent="0.25">
      <c r="A88" s="71">
        <v>2</v>
      </c>
      <c r="B88" s="71" t="s">
        <v>794</v>
      </c>
      <c r="C88" s="72" t="s">
        <v>710</v>
      </c>
      <c r="D88" s="71" t="s">
        <v>450</v>
      </c>
      <c r="E88" s="73" t="s">
        <v>451</v>
      </c>
      <c r="F88" s="71" t="s">
        <v>452</v>
      </c>
      <c r="G88" s="72" t="s">
        <v>453</v>
      </c>
      <c r="H88" s="73" t="s">
        <v>4</v>
      </c>
      <c r="I88" s="74" t="s">
        <v>782</v>
      </c>
      <c r="J88" s="75" t="s">
        <v>785</v>
      </c>
      <c r="K88" s="74" t="s">
        <v>712</v>
      </c>
      <c r="L88" s="76">
        <v>0</v>
      </c>
      <c r="M88" s="76">
        <v>32270.27</v>
      </c>
      <c r="N88" s="76">
        <v>32270.27</v>
      </c>
      <c r="O88" s="76">
        <v>0</v>
      </c>
      <c r="P88" s="76">
        <v>32270.27</v>
      </c>
      <c r="Q88" s="76">
        <v>32270.27</v>
      </c>
      <c r="R88" s="76">
        <v>32270.27</v>
      </c>
      <c r="S88" s="77">
        <f t="shared" si="12"/>
        <v>1</v>
      </c>
      <c r="T88" s="77">
        <v>1</v>
      </c>
      <c r="U88" s="71" t="s">
        <v>796</v>
      </c>
      <c r="V88" s="71" t="s">
        <v>151</v>
      </c>
      <c r="W88" s="71" t="s">
        <v>324</v>
      </c>
      <c r="X88" s="71" t="s">
        <v>324</v>
      </c>
      <c r="Y88" s="71" t="s">
        <v>186</v>
      </c>
      <c r="Z88" s="73" t="s">
        <v>713</v>
      </c>
      <c r="AA88" s="73" t="s">
        <v>713</v>
      </c>
      <c r="AB88" s="73" t="s">
        <v>67</v>
      </c>
      <c r="AC88" s="73" t="s">
        <v>831</v>
      </c>
      <c r="AD88" s="73"/>
    </row>
    <row r="89" spans="1:30" ht="99" x14ac:dyDescent="0.25">
      <c r="A89" s="71">
        <v>3</v>
      </c>
      <c r="B89" s="71" t="s">
        <v>794</v>
      </c>
      <c r="C89" s="72" t="s">
        <v>710</v>
      </c>
      <c r="D89" s="71" t="s">
        <v>454</v>
      </c>
      <c r="E89" s="73" t="s">
        <v>455</v>
      </c>
      <c r="F89" s="71" t="s">
        <v>23</v>
      </c>
      <c r="G89" s="72" t="s">
        <v>24</v>
      </c>
      <c r="H89" s="73" t="s">
        <v>4</v>
      </c>
      <c r="I89" s="74" t="s">
        <v>782</v>
      </c>
      <c r="J89" s="75" t="s">
        <v>785</v>
      </c>
      <c r="K89" s="74" t="s">
        <v>712</v>
      </c>
      <c r="L89" s="76">
        <v>0</v>
      </c>
      <c r="M89" s="76">
        <v>35205.47</v>
      </c>
      <c r="N89" s="76">
        <v>35205.47</v>
      </c>
      <c r="O89" s="76">
        <v>0</v>
      </c>
      <c r="P89" s="76">
        <v>35205.47</v>
      </c>
      <c r="Q89" s="76">
        <v>35205.47</v>
      </c>
      <c r="R89" s="76">
        <v>35205.47</v>
      </c>
      <c r="S89" s="77">
        <f t="shared" si="12"/>
        <v>1</v>
      </c>
      <c r="T89" s="77">
        <v>1</v>
      </c>
      <c r="U89" s="71" t="s">
        <v>796</v>
      </c>
      <c r="V89" s="71" t="s">
        <v>151</v>
      </c>
      <c r="W89" s="71" t="s">
        <v>324</v>
      </c>
      <c r="X89" s="71" t="s">
        <v>324</v>
      </c>
      <c r="Y89" s="71" t="s">
        <v>186</v>
      </c>
      <c r="Z89" s="73" t="s">
        <v>713</v>
      </c>
      <c r="AA89" s="73" t="s">
        <v>713</v>
      </c>
      <c r="AB89" s="73" t="s">
        <v>67</v>
      </c>
      <c r="AC89" s="73" t="s">
        <v>831</v>
      </c>
      <c r="AD89" s="73"/>
    </row>
    <row r="90" spans="1:30" ht="99" x14ac:dyDescent="0.25">
      <c r="A90" s="71">
        <v>4</v>
      </c>
      <c r="B90" s="71" t="s">
        <v>794</v>
      </c>
      <c r="C90" s="72" t="s">
        <v>710</v>
      </c>
      <c r="D90" s="71" t="s">
        <v>456</v>
      </c>
      <c r="E90" s="73" t="s">
        <v>457</v>
      </c>
      <c r="F90" s="71" t="s">
        <v>23</v>
      </c>
      <c r="G90" s="72" t="s">
        <v>24</v>
      </c>
      <c r="H90" s="73" t="s">
        <v>4</v>
      </c>
      <c r="I90" s="74" t="s">
        <v>782</v>
      </c>
      <c r="J90" s="75" t="s">
        <v>785</v>
      </c>
      <c r="K90" s="74" t="s">
        <v>712</v>
      </c>
      <c r="L90" s="76">
        <v>0</v>
      </c>
      <c r="M90" s="76">
        <v>35205.47</v>
      </c>
      <c r="N90" s="76">
        <v>35205.47</v>
      </c>
      <c r="O90" s="76">
        <v>0</v>
      </c>
      <c r="P90" s="76">
        <v>35205.47</v>
      </c>
      <c r="Q90" s="76">
        <v>35205.47</v>
      </c>
      <c r="R90" s="76">
        <v>35205.47</v>
      </c>
      <c r="S90" s="77">
        <f t="shared" si="12"/>
        <v>1</v>
      </c>
      <c r="T90" s="77">
        <v>1</v>
      </c>
      <c r="U90" s="71" t="s">
        <v>796</v>
      </c>
      <c r="V90" s="71" t="s">
        <v>178</v>
      </c>
      <c r="W90" s="71" t="s">
        <v>163</v>
      </c>
      <c r="X90" s="71" t="s">
        <v>163</v>
      </c>
      <c r="Y90" s="71" t="s">
        <v>191</v>
      </c>
      <c r="Z90" s="73" t="s">
        <v>175</v>
      </c>
      <c r="AA90" s="73" t="s">
        <v>175</v>
      </c>
      <c r="AB90" s="73" t="s">
        <v>67</v>
      </c>
      <c r="AC90" s="73" t="s">
        <v>831</v>
      </c>
      <c r="AD90" s="73"/>
    </row>
    <row r="91" spans="1:30" ht="99" x14ac:dyDescent="0.25">
      <c r="A91" s="71">
        <v>5</v>
      </c>
      <c r="B91" s="71" t="s">
        <v>794</v>
      </c>
      <c r="C91" s="72" t="s">
        <v>710</v>
      </c>
      <c r="D91" s="71" t="s">
        <v>458</v>
      </c>
      <c r="E91" s="73" t="s">
        <v>451</v>
      </c>
      <c r="F91" s="71" t="s">
        <v>194</v>
      </c>
      <c r="G91" s="72" t="s">
        <v>195</v>
      </c>
      <c r="H91" s="73" t="s">
        <v>4</v>
      </c>
      <c r="I91" s="74" t="s">
        <v>782</v>
      </c>
      <c r="J91" s="75" t="s">
        <v>785</v>
      </c>
      <c r="K91" s="74" t="s">
        <v>712</v>
      </c>
      <c r="L91" s="76">
        <v>0</v>
      </c>
      <c r="M91" s="76">
        <v>34203.18</v>
      </c>
      <c r="N91" s="76">
        <v>34203.18</v>
      </c>
      <c r="O91" s="76">
        <v>0</v>
      </c>
      <c r="P91" s="76">
        <v>34203.18</v>
      </c>
      <c r="Q91" s="76">
        <v>34203.18</v>
      </c>
      <c r="R91" s="76">
        <v>34203.18</v>
      </c>
      <c r="S91" s="77">
        <f t="shared" si="12"/>
        <v>1</v>
      </c>
      <c r="T91" s="77">
        <v>1</v>
      </c>
      <c r="U91" s="71" t="s">
        <v>796</v>
      </c>
      <c r="V91" s="71" t="s">
        <v>178</v>
      </c>
      <c r="W91" s="71" t="s">
        <v>163</v>
      </c>
      <c r="X91" s="71" t="s">
        <v>163</v>
      </c>
      <c r="Y91" s="71" t="s">
        <v>191</v>
      </c>
      <c r="Z91" s="73" t="s">
        <v>175</v>
      </c>
      <c r="AA91" s="73" t="s">
        <v>175</v>
      </c>
      <c r="AB91" s="73" t="s">
        <v>67</v>
      </c>
      <c r="AC91" s="73" t="s">
        <v>831</v>
      </c>
      <c r="AD91" s="73"/>
    </row>
    <row r="92" spans="1:30" ht="99" x14ac:dyDescent="0.25">
      <c r="A92" s="71">
        <v>6</v>
      </c>
      <c r="B92" s="71" t="s">
        <v>794</v>
      </c>
      <c r="C92" s="72" t="s">
        <v>710</v>
      </c>
      <c r="D92" s="71" t="s">
        <v>459</v>
      </c>
      <c r="E92" s="73" t="s">
        <v>460</v>
      </c>
      <c r="F92" s="71" t="s">
        <v>17</v>
      </c>
      <c r="G92" s="72" t="s">
        <v>18</v>
      </c>
      <c r="H92" s="73" t="s">
        <v>4</v>
      </c>
      <c r="I92" s="74" t="s">
        <v>782</v>
      </c>
      <c r="J92" s="75" t="s">
        <v>785</v>
      </c>
      <c r="K92" s="74" t="s">
        <v>712</v>
      </c>
      <c r="L92" s="76">
        <v>0</v>
      </c>
      <c r="M92" s="76">
        <v>41022.089999999997</v>
      </c>
      <c r="N92" s="76">
        <v>41022.089999999997</v>
      </c>
      <c r="O92" s="76">
        <v>0</v>
      </c>
      <c r="P92" s="76">
        <v>41022.089999999997</v>
      </c>
      <c r="Q92" s="76">
        <v>41022.089999999997</v>
      </c>
      <c r="R92" s="76">
        <v>41022.089999999997</v>
      </c>
      <c r="S92" s="77">
        <f t="shared" si="12"/>
        <v>1</v>
      </c>
      <c r="T92" s="77">
        <v>1</v>
      </c>
      <c r="U92" s="71" t="s">
        <v>796</v>
      </c>
      <c r="V92" s="71" t="s">
        <v>178</v>
      </c>
      <c r="W92" s="71" t="s">
        <v>163</v>
      </c>
      <c r="X92" s="71" t="s">
        <v>163</v>
      </c>
      <c r="Y92" s="71" t="s">
        <v>191</v>
      </c>
      <c r="Z92" s="73" t="s">
        <v>175</v>
      </c>
      <c r="AA92" s="73" t="s">
        <v>175</v>
      </c>
      <c r="AB92" s="73" t="s">
        <v>67</v>
      </c>
      <c r="AC92" s="73" t="s">
        <v>831</v>
      </c>
      <c r="AD92" s="73"/>
    </row>
    <row r="93" spans="1:30" ht="99" x14ac:dyDescent="0.25">
      <c r="A93" s="71">
        <v>7</v>
      </c>
      <c r="B93" s="71" t="s">
        <v>794</v>
      </c>
      <c r="C93" s="72" t="s">
        <v>710</v>
      </c>
      <c r="D93" s="71" t="s">
        <v>461</v>
      </c>
      <c r="E93" s="73" t="s">
        <v>462</v>
      </c>
      <c r="F93" s="71" t="s">
        <v>17</v>
      </c>
      <c r="G93" s="72" t="s">
        <v>18</v>
      </c>
      <c r="H93" s="73" t="s">
        <v>4</v>
      </c>
      <c r="I93" s="74" t="s">
        <v>782</v>
      </c>
      <c r="J93" s="75" t="s">
        <v>785</v>
      </c>
      <c r="K93" s="74" t="s">
        <v>714</v>
      </c>
      <c r="L93" s="76">
        <v>0</v>
      </c>
      <c r="M93" s="76">
        <v>348391.21</v>
      </c>
      <c r="N93" s="76">
        <v>348391.21</v>
      </c>
      <c r="O93" s="76">
        <v>0</v>
      </c>
      <c r="P93" s="76">
        <v>348391.21</v>
      </c>
      <c r="Q93" s="76">
        <v>348391.21</v>
      </c>
      <c r="R93" s="76">
        <v>348391.21</v>
      </c>
      <c r="S93" s="77">
        <f t="shared" si="12"/>
        <v>1</v>
      </c>
      <c r="T93" s="77">
        <v>1</v>
      </c>
      <c r="U93" s="71" t="s">
        <v>796</v>
      </c>
      <c r="V93" s="71" t="s">
        <v>409</v>
      </c>
      <c r="W93" s="71" t="s">
        <v>478</v>
      </c>
      <c r="X93" s="71" t="s">
        <v>478</v>
      </c>
      <c r="Y93" s="71" t="s">
        <v>396</v>
      </c>
      <c r="Z93" s="73" t="s">
        <v>1188</v>
      </c>
      <c r="AA93" s="73" t="s">
        <v>1188</v>
      </c>
      <c r="AB93" s="73" t="s">
        <v>67</v>
      </c>
      <c r="AC93" s="73" t="s">
        <v>810</v>
      </c>
      <c r="AD93" s="73"/>
    </row>
    <row r="94" spans="1:30" ht="18" x14ac:dyDescent="0.25">
      <c r="A94" s="68">
        <v>7</v>
      </c>
      <c r="B94" s="67"/>
      <c r="C94" s="67"/>
      <c r="D94" s="68"/>
      <c r="E94" s="69" t="s">
        <v>1186</v>
      </c>
      <c r="F94" s="67"/>
      <c r="G94" s="67"/>
      <c r="H94" s="67"/>
      <c r="I94" s="81"/>
      <c r="J94" s="81"/>
      <c r="K94" s="81"/>
      <c r="L94" s="79">
        <f t="shared" ref="L94:R94" si="14">+L87+L88+L89+L90+L91+L92+L93</f>
        <v>0</v>
      </c>
      <c r="M94" s="79">
        <f t="shared" si="14"/>
        <v>1142123.47</v>
      </c>
      <c r="N94" s="79">
        <f t="shared" si="14"/>
        <v>1142123.47</v>
      </c>
      <c r="O94" s="79">
        <f t="shared" si="14"/>
        <v>615825.78</v>
      </c>
      <c r="P94" s="70">
        <f t="shared" si="14"/>
        <v>526297.69000000006</v>
      </c>
      <c r="Q94" s="70">
        <f t="shared" si="14"/>
        <v>1142123.47</v>
      </c>
      <c r="R94" s="70">
        <f t="shared" si="14"/>
        <v>1142123.47</v>
      </c>
      <c r="S94" s="80">
        <f t="shared" si="12"/>
        <v>1</v>
      </c>
      <c r="T94" s="80">
        <f>(+T87+T88+T89+T90+T91+T92+T93)/A94</f>
        <v>1</v>
      </c>
      <c r="U94" s="110" t="s">
        <v>791</v>
      </c>
      <c r="V94" s="110"/>
      <c r="W94" s="110"/>
      <c r="X94" s="110"/>
      <c r="Y94" s="110"/>
      <c r="Z94" s="110"/>
      <c r="AA94" s="110"/>
      <c r="AB94" s="110"/>
      <c r="AC94" s="110"/>
      <c r="AD94" s="110"/>
    </row>
    <row r="95" spans="1:30" ht="27" x14ac:dyDescent="0.25">
      <c r="A95" s="82">
        <f>+A86+A94</f>
        <v>8</v>
      </c>
      <c r="B95" s="81"/>
      <c r="C95" s="81"/>
      <c r="D95" s="68"/>
      <c r="E95" s="69" t="s">
        <v>798</v>
      </c>
      <c r="F95" s="81"/>
      <c r="G95" s="81"/>
      <c r="H95" s="81"/>
      <c r="I95" s="81"/>
      <c r="J95" s="81"/>
      <c r="K95" s="81"/>
      <c r="L95" s="79">
        <f t="shared" ref="L95:R95" si="15">+L86+L94</f>
        <v>0</v>
      </c>
      <c r="M95" s="79">
        <f t="shared" si="15"/>
        <v>1774792.99</v>
      </c>
      <c r="N95" s="79">
        <f t="shared" si="15"/>
        <v>1774792.99</v>
      </c>
      <c r="O95" s="79">
        <f t="shared" si="15"/>
        <v>1248495.3</v>
      </c>
      <c r="P95" s="79">
        <f t="shared" si="15"/>
        <v>526297.69000000006</v>
      </c>
      <c r="Q95" s="79">
        <f t="shared" si="15"/>
        <v>1774792.99</v>
      </c>
      <c r="R95" s="79">
        <f t="shared" si="15"/>
        <v>1774792.99</v>
      </c>
      <c r="S95" s="122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4"/>
    </row>
    <row r="96" spans="1:30" x14ac:dyDescent="0.25">
      <c r="A96" s="68"/>
      <c r="B96" s="67"/>
      <c r="C96" s="67"/>
      <c r="D96" s="68"/>
      <c r="E96" s="69" t="s">
        <v>716</v>
      </c>
      <c r="F96" s="67"/>
      <c r="G96" s="67"/>
      <c r="H96" s="67"/>
      <c r="I96" s="81"/>
      <c r="J96" s="81"/>
      <c r="K96" s="81"/>
      <c r="L96" s="79"/>
      <c r="M96" s="79"/>
      <c r="N96" s="79"/>
      <c r="O96" s="79"/>
      <c r="P96" s="70"/>
      <c r="Q96" s="70"/>
      <c r="R96" s="70"/>
      <c r="S96" s="122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4"/>
    </row>
    <row r="97" spans="1:30" ht="99" x14ac:dyDescent="0.25">
      <c r="A97" s="71">
        <v>1</v>
      </c>
      <c r="B97" s="71" t="s">
        <v>816</v>
      </c>
      <c r="C97" s="72" t="s">
        <v>716</v>
      </c>
      <c r="D97" s="71" t="s">
        <v>468</v>
      </c>
      <c r="E97" s="73" t="s">
        <v>469</v>
      </c>
      <c r="F97" s="71" t="s">
        <v>23</v>
      </c>
      <c r="G97" s="72" t="s">
        <v>24</v>
      </c>
      <c r="H97" s="73" t="s">
        <v>4</v>
      </c>
      <c r="I97" s="74" t="s">
        <v>782</v>
      </c>
      <c r="J97" s="75" t="s">
        <v>785</v>
      </c>
      <c r="K97" s="74" t="s">
        <v>717</v>
      </c>
      <c r="L97" s="76">
        <v>0</v>
      </c>
      <c r="M97" s="76">
        <v>2166277.41</v>
      </c>
      <c r="N97" s="76">
        <v>2166277.41</v>
      </c>
      <c r="O97" s="76">
        <v>2166277.41</v>
      </c>
      <c r="P97" s="76">
        <v>0</v>
      </c>
      <c r="Q97" s="76">
        <v>2166277.41</v>
      </c>
      <c r="R97" s="76">
        <v>2166277.41</v>
      </c>
      <c r="S97" s="77">
        <f>Q97/M97</f>
        <v>1</v>
      </c>
      <c r="T97" s="77">
        <v>1</v>
      </c>
      <c r="U97" s="71" t="s">
        <v>796</v>
      </c>
      <c r="V97" s="71" t="s">
        <v>261</v>
      </c>
      <c r="W97" s="71" t="s">
        <v>470</v>
      </c>
      <c r="X97" s="71" t="s">
        <v>470</v>
      </c>
      <c r="Y97" s="71" t="s">
        <v>85</v>
      </c>
      <c r="Z97" s="73" t="s">
        <v>58</v>
      </c>
      <c r="AA97" s="73" t="s">
        <v>58</v>
      </c>
      <c r="AB97" s="73" t="s">
        <v>74</v>
      </c>
      <c r="AC97" s="73" t="s">
        <v>803</v>
      </c>
      <c r="AD97" s="73"/>
    </row>
    <row r="98" spans="1:30" ht="99" x14ac:dyDescent="0.25">
      <c r="A98" s="71">
        <v>2</v>
      </c>
      <c r="B98" s="71" t="s">
        <v>816</v>
      </c>
      <c r="C98" s="72" t="s">
        <v>716</v>
      </c>
      <c r="D98" s="71" t="s">
        <v>473</v>
      </c>
      <c r="E98" s="73" t="s">
        <v>474</v>
      </c>
      <c r="F98" s="71" t="s">
        <v>17</v>
      </c>
      <c r="G98" s="72" t="s">
        <v>18</v>
      </c>
      <c r="H98" s="73" t="s">
        <v>4</v>
      </c>
      <c r="I98" s="74" t="s">
        <v>782</v>
      </c>
      <c r="J98" s="75" t="s">
        <v>785</v>
      </c>
      <c r="K98" s="74" t="s">
        <v>720</v>
      </c>
      <c r="L98" s="76">
        <v>0</v>
      </c>
      <c r="M98" s="76">
        <v>934793.73</v>
      </c>
      <c r="N98" s="76">
        <v>934793.73</v>
      </c>
      <c r="O98" s="76">
        <v>934793.73</v>
      </c>
      <c r="P98" s="76">
        <v>0</v>
      </c>
      <c r="Q98" s="76">
        <v>934793.73</v>
      </c>
      <c r="R98" s="76">
        <v>934793.73</v>
      </c>
      <c r="S98" s="77">
        <f>Q98/M98</f>
        <v>1</v>
      </c>
      <c r="T98" s="77">
        <v>1</v>
      </c>
      <c r="U98" s="71" t="s">
        <v>796</v>
      </c>
      <c r="V98" s="71" t="s">
        <v>164</v>
      </c>
      <c r="W98" s="71" t="s">
        <v>55</v>
      </c>
      <c r="X98" s="71" t="s">
        <v>55</v>
      </c>
      <c r="Y98" s="71" t="s">
        <v>409</v>
      </c>
      <c r="Z98" s="73" t="s">
        <v>475</v>
      </c>
      <c r="AA98" s="73" t="s">
        <v>475</v>
      </c>
      <c r="AB98" s="73" t="s">
        <v>74</v>
      </c>
      <c r="AC98" s="73" t="s">
        <v>831</v>
      </c>
      <c r="AD98" s="73"/>
    </row>
    <row r="99" spans="1:30" ht="18" x14ac:dyDescent="0.25">
      <c r="A99" s="68">
        <v>2</v>
      </c>
      <c r="B99" s="67"/>
      <c r="C99" s="67"/>
      <c r="D99" s="68"/>
      <c r="E99" s="69" t="s">
        <v>1189</v>
      </c>
      <c r="F99" s="67"/>
      <c r="G99" s="67"/>
      <c r="H99" s="67"/>
      <c r="I99" s="81"/>
      <c r="J99" s="81"/>
      <c r="K99" s="81"/>
      <c r="L99" s="79">
        <f t="shared" ref="L99:R99" si="16">+L97+L98</f>
        <v>0</v>
      </c>
      <c r="M99" s="79">
        <f t="shared" si="16"/>
        <v>3101071.14</v>
      </c>
      <c r="N99" s="79">
        <f t="shared" si="16"/>
        <v>3101071.14</v>
      </c>
      <c r="O99" s="79">
        <f t="shared" si="16"/>
        <v>3101071.14</v>
      </c>
      <c r="P99" s="70">
        <f t="shared" si="16"/>
        <v>0</v>
      </c>
      <c r="Q99" s="70">
        <f t="shared" si="16"/>
        <v>3101071.14</v>
      </c>
      <c r="R99" s="70">
        <f t="shared" si="16"/>
        <v>3101071.14</v>
      </c>
      <c r="S99" s="80">
        <f>Q99/M99</f>
        <v>1</v>
      </c>
      <c r="T99" s="80">
        <f>(+T97+T98)/A99</f>
        <v>1</v>
      </c>
      <c r="U99" s="110" t="s">
        <v>791</v>
      </c>
      <c r="V99" s="110"/>
      <c r="W99" s="110"/>
      <c r="X99" s="110"/>
      <c r="Y99" s="110"/>
      <c r="Z99" s="110"/>
      <c r="AA99" s="110"/>
      <c r="AB99" s="110"/>
      <c r="AC99" s="110"/>
      <c r="AD99" s="110"/>
    </row>
    <row r="100" spans="1:30" ht="99" x14ac:dyDescent="0.25">
      <c r="A100" s="71">
        <v>1</v>
      </c>
      <c r="B100" s="71" t="s">
        <v>816</v>
      </c>
      <c r="C100" s="72" t="s">
        <v>716</v>
      </c>
      <c r="D100" s="71" t="s">
        <v>476</v>
      </c>
      <c r="E100" s="73" t="s">
        <v>477</v>
      </c>
      <c r="F100" s="71" t="s">
        <v>17</v>
      </c>
      <c r="G100" s="72" t="s">
        <v>18</v>
      </c>
      <c r="H100" s="73" t="s">
        <v>4</v>
      </c>
      <c r="I100" s="74" t="s">
        <v>782</v>
      </c>
      <c r="J100" s="75" t="s">
        <v>785</v>
      </c>
      <c r="K100" s="74" t="s">
        <v>1190</v>
      </c>
      <c r="L100" s="76">
        <v>0</v>
      </c>
      <c r="M100" s="76">
        <v>1354652.63</v>
      </c>
      <c r="N100" s="76">
        <v>1354652.63</v>
      </c>
      <c r="O100" s="76">
        <v>0</v>
      </c>
      <c r="P100" s="76">
        <v>1354652.63</v>
      </c>
      <c r="Q100" s="76">
        <v>1354652.63</v>
      </c>
      <c r="R100" s="76">
        <v>1354652.63</v>
      </c>
      <c r="S100" s="77">
        <f>Q100/M100</f>
        <v>1</v>
      </c>
      <c r="T100" s="77">
        <v>1</v>
      </c>
      <c r="U100" s="71" t="s">
        <v>796</v>
      </c>
      <c r="V100" s="71" t="s">
        <v>409</v>
      </c>
      <c r="W100" s="71" t="s">
        <v>478</v>
      </c>
      <c r="X100" s="71" t="s">
        <v>478</v>
      </c>
      <c r="Y100" s="71" t="s">
        <v>67</v>
      </c>
      <c r="Z100" s="73" t="s">
        <v>1184</v>
      </c>
      <c r="AA100" s="73" t="s">
        <v>1184</v>
      </c>
      <c r="AB100" s="73" t="s">
        <v>67</v>
      </c>
      <c r="AC100" s="73" t="s">
        <v>811</v>
      </c>
      <c r="AD100" s="73"/>
    </row>
    <row r="101" spans="1:30" ht="18" x14ac:dyDescent="0.25">
      <c r="A101" s="68">
        <v>1</v>
      </c>
      <c r="B101" s="67"/>
      <c r="C101" s="67"/>
      <c r="D101" s="68"/>
      <c r="E101" s="69" t="s">
        <v>1189</v>
      </c>
      <c r="F101" s="67"/>
      <c r="G101" s="67"/>
      <c r="H101" s="67"/>
      <c r="I101" s="81"/>
      <c r="J101" s="81"/>
      <c r="K101" s="81"/>
      <c r="L101" s="79">
        <f t="shared" ref="L101:R101" si="17">+L100</f>
        <v>0</v>
      </c>
      <c r="M101" s="79">
        <f t="shared" si="17"/>
        <v>1354652.63</v>
      </c>
      <c r="N101" s="79">
        <f t="shared" si="17"/>
        <v>1354652.63</v>
      </c>
      <c r="O101" s="79">
        <f t="shared" si="17"/>
        <v>0</v>
      </c>
      <c r="P101" s="70">
        <f t="shared" si="17"/>
        <v>1354652.63</v>
      </c>
      <c r="Q101" s="70">
        <f t="shared" si="17"/>
        <v>1354652.63</v>
      </c>
      <c r="R101" s="70">
        <f t="shared" si="17"/>
        <v>1354652.63</v>
      </c>
      <c r="S101" s="80">
        <f>Q101/M101</f>
        <v>1</v>
      </c>
      <c r="T101" s="80">
        <f>(+T100)/A101</f>
        <v>1</v>
      </c>
      <c r="U101" s="110" t="s">
        <v>791</v>
      </c>
      <c r="V101" s="110"/>
      <c r="W101" s="110"/>
      <c r="X101" s="110"/>
      <c r="Y101" s="110"/>
      <c r="Z101" s="110"/>
      <c r="AA101" s="110"/>
      <c r="AB101" s="110"/>
      <c r="AC101" s="110"/>
      <c r="AD101" s="110"/>
    </row>
    <row r="102" spans="1:30" ht="27" x14ac:dyDescent="0.25">
      <c r="A102" s="82">
        <f>+A99+A101</f>
        <v>3</v>
      </c>
      <c r="B102" s="81"/>
      <c r="C102" s="81"/>
      <c r="D102" s="68"/>
      <c r="E102" s="69" t="s">
        <v>818</v>
      </c>
      <c r="F102" s="81"/>
      <c r="G102" s="81"/>
      <c r="H102" s="81"/>
      <c r="I102" s="81"/>
      <c r="J102" s="81"/>
      <c r="K102" s="81"/>
      <c r="L102" s="79">
        <f t="shared" ref="L102:R102" si="18">+L99+L101</f>
        <v>0</v>
      </c>
      <c r="M102" s="79">
        <f t="shared" si="18"/>
        <v>4455723.7699999996</v>
      </c>
      <c r="N102" s="79">
        <f t="shared" si="18"/>
        <v>4455723.7699999996</v>
      </c>
      <c r="O102" s="79">
        <f t="shared" si="18"/>
        <v>3101071.14</v>
      </c>
      <c r="P102" s="79">
        <f t="shared" si="18"/>
        <v>1354652.63</v>
      </c>
      <c r="Q102" s="79">
        <f t="shared" si="18"/>
        <v>4455723.7699999996</v>
      </c>
      <c r="R102" s="79">
        <f t="shared" si="18"/>
        <v>4455723.7699999996</v>
      </c>
      <c r="S102" s="122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4"/>
    </row>
    <row r="103" spans="1:30" x14ac:dyDescent="0.25">
      <c r="A103" s="68"/>
      <c r="B103" s="67"/>
      <c r="C103" s="67"/>
      <c r="D103" s="68"/>
      <c r="E103" s="69" t="s">
        <v>722</v>
      </c>
      <c r="F103" s="67"/>
      <c r="G103" s="67"/>
      <c r="H103" s="67"/>
      <c r="I103" s="81"/>
      <c r="J103" s="81"/>
      <c r="K103" s="81"/>
      <c r="L103" s="79"/>
      <c r="M103" s="79"/>
      <c r="N103" s="79"/>
      <c r="O103" s="79"/>
      <c r="P103" s="70"/>
      <c r="Q103" s="70"/>
      <c r="R103" s="70"/>
      <c r="S103" s="122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4"/>
    </row>
    <row r="104" spans="1:30" ht="99" x14ac:dyDescent="0.25">
      <c r="A104" s="71">
        <v>1</v>
      </c>
      <c r="B104" s="71" t="s">
        <v>819</v>
      </c>
      <c r="C104" s="72" t="s">
        <v>722</v>
      </c>
      <c r="D104" s="71" t="s">
        <v>482</v>
      </c>
      <c r="E104" s="73" t="s">
        <v>483</v>
      </c>
      <c r="F104" s="71" t="s">
        <v>17</v>
      </c>
      <c r="G104" s="72" t="s">
        <v>18</v>
      </c>
      <c r="H104" s="73" t="s">
        <v>4</v>
      </c>
      <c r="I104" s="74" t="s">
        <v>782</v>
      </c>
      <c r="J104" s="75" t="s">
        <v>785</v>
      </c>
      <c r="K104" s="74" t="s">
        <v>723</v>
      </c>
      <c r="L104" s="76">
        <v>0</v>
      </c>
      <c r="M104" s="76">
        <v>1999280.33</v>
      </c>
      <c r="N104" s="76">
        <v>1999280.33</v>
      </c>
      <c r="O104" s="76">
        <v>1950749.08</v>
      </c>
      <c r="P104" s="76">
        <v>48531.25</v>
      </c>
      <c r="Q104" s="76">
        <v>1999280.33</v>
      </c>
      <c r="R104" s="76">
        <v>1999280.33</v>
      </c>
      <c r="S104" s="77">
        <f t="shared" ref="S104:S110" si="19">Q104/M104</f>
        <v>1</v>
      </c>
      <c r="T104" s="77">
        <v>1</v>
      </c>
      <c r="U104" s="71" t="s">
        <v>796</v>
      </c>
      <c r="V104" s="71" t="s">
        <v>261</v>
      </c>
      <c r="W104" s="71" t="s">
        <v>470</v>
      </c>
      <c r="X104" s="71" t="s">
        <v>470</v>
      </c>
      <c r="Y104" s="71" t="s">
        <v>85</v>
      </c>
      <c r="Z104" s="73" t="s">
        <v>58</v>
      </c>
      <c r="AA104" s="73" t="s">
        <v>58</v>
      </c>
      <c r="AB104" s="73" t="s">
        <v>67</v>
      </c>
      <c r="AC104" s="73" t="s">
        <v>803</v>
      </c>
      <c r="AD104" s="73"/>
    </row>
    <row r="105" spans="1:30" ht="99" x14ac:dyDescent="0.25">
      <c r="A105" s="71">
        <v>2</v>
      </c>
      <c r="B105" s="71" t="s">
        <v>819</v>
      </c>
      <c r="C105" s="72" t="s">
        <v>722</v>
      </c>
      <c r="D105" s="71" t="s">
        <v>484</v>
      </c>
      <c r="E105" s="73" t="s">
        <v>419</v>
      </c>
      <c r="F105" s="71" t="s">
        <v>485</v>
      </c>
      <c r="G105" s="72" t="s">
        <v>486</v>
      </c>
      <c r="H105" s="73" t="s">
        <v>4</v>
      </c>
      <c r="I105" s="74" t="s">
        <v>782</v>
      </c>
      <c r="J105" s="75" t="s">
        <v>785</v>
      </c>
      <c r="K105" s="74" t="s">
        <v>712</v>
      </c>
      <c r="L105" s="76">
        <v>0</v>
      </c>
      <c r="M105" s="76">
        <v>20976.33</v>
      </c>
      <c r="N105" s="76">
        <v>20976.33</v>
      </c>
      <c r="O105" s="76">
        <v>0</v>
      </c>
      <c r="P105" s="76">
        <v>20976.33</v>
      </c>
      <c r="Q105" s="76">
        <v>20976.33</v>
      </c>
      <c r="R105" s="76">
        <v>20976.33</v>
      </c>
      <c r="S105" s="77">
        <f t="shared" si="19"/>
        <v>1</v>
      </c>
      <c r="T105" s="77">
        <v>1</v>
      </c>
      <c r="U105" s="71" t="s">
        <v>796</v>
      </c>
      <c r="V105" s="71" t="s">
        <v>151</v>
      </c>
      <c r="W105" s="71" t="s">
        <v>324</v>
      </c>
      <c r="X105" s="71" t="s">
        <v>324</v>
      </c>
      <c r="Y105" s="71" t="s">
        <v>186</v>
      </c>
      <c r="Z105" s="73" t="s">
        <v>713</v>
      </c>
      <c r="AA105" s="73" t="s">
        <v>713</v>
      </c>
      <c r="AB105" s="73" t="s">
        <v>67</v>
      </c>
      <c r="AC105" s="73" t="s">
        <v>831</v>
      </c>
      <c r="AD105" s="73"/>
    </row>
    <row r="106" spans="1:30" ht="99" x14ac:dyDescent="0.25">
      <c r="A106" s="71">
        <v>3</v>
      </c>
      <c r="B106" s="71" t="s">
        <v>819</v>
      </c>
      <c r="C106" s="72" t="s">
        <v>722</v>
      </c>
      <c r="D106" s="71" t="s">
        <v>487</v>
      </c>
      <c r="E106" s="73" t="s">
        <v>488</v>
      </c>
      <c r="F106" s="71" t="s">
        <v>168</v>
      </c>
      <c r="G106" s="72" t="s">
        <v>169</v>
      </c>
      <c r="H106" s="73" t="s">
        <v>4</v>
      </c>
      <c r="I106" s="74" t="s">
        <v>782</v>
      </c>
      <c r="J106" s="75" t="s">
        <v>785</v>
      </c>
      <c r="K106" s="74" t="s">
        <v>724</v>
      </c>
      <c r="L106" s="76">
        <v>0</v>
      </c>
      <c r="M106" s="76">
        <v>1556947.9</v>
      </c>
      <c r="N106" s="76">
        <v>1556947.9</v>
      </c>
      <c r="O106" s="76">
        <v>0</v>
      </c>
      <c r="P106" s="76">
        <v>1556947.9</v>
      </c>
      <c r="Q106" s="76">
        <v>1556947.9</v>
      </c>
      <c r="R106" s="76">
        <v>1556947.9</v>
      </c>
      <c r="S106" s="77">
        <f t="shared" si="19"/>
        <v>1</v>
      </c>
      <c r="T106" s="77">
        <v>1</v>
      </c>
      <c r="U106" s="71" t="s">
        <v>796</v>
      </c>
      <c r="V106" s="71" t="s">
        <v>198</v>
      </c>
      <c r="W106" s="71" t="s">
        <v>186</v>
      </c>
      <c r="X106" s="71" t="s">
        <v>186</v>
      </c>
      <c r="Y106" s="71" t="s">
        <v>396</v>
      </c>
      <c r="Z106" s="73" t="s">
        <v>725</v>
      </c>
      <c r="AA106" s="73" t="s">
        <v>725</v>
      </c>
      <c r="AB106" s="73" t="s">
        <v>67</v>
      </c>
      <c r="AC106" s="73" t="s">
        <v>836</v>
      </c>
      <c r="AD106" s="73"/>
    </row>
    <row r="107" spans="1:30" ht="99" x14ac:dyDescent="0.25">
      <c r="A107" s="71">
        <v>4</v>
      </c>
      <c r="B107" s="71" t="s">
        <v>819</v>
      </c>
      <c r="C107" s="72" t="s">
        <v>722</v>
      </c>
      <c r="D107" s="71" t="s">
        <v>489</v>
      </c>
      <c r="E107" s="73" t="s">
        <v>490</v>
      </c>
      <c r="F107" s="71" t="s">
        <v>491</v>
      </c>
      <c r="G107" s="72" t="s">
        <v>492</v>
      </c>
      <c r="H107" s="73" t="s">
        <v>4</v>
      </c>
      <c r="I107" s="74" t="s">
        <v>782</v>
      </c>
      <c r="J107" s="75" t="s">
        <v>785</v>
      </c>
      <c r="K107" s="74" t="s">
        <v>726</v>
      </c>
      <c r="L107" s="76">
        <v>0</v>
      </c>
      <c r="M107" s="76">
        <v>62274.8</v>
      </c>
      <c r="N107" s="76">
        <v>62274.8</v>
      </c>
      <c r="O107" s="76">
        <v>0</v>
      </c>
      <c r="P107" s="76">
        <v>62274.8</v>
      </c>
      <c r="Q107" s="76">
        <v>62274.8</v>
      </c>
      <c r="R107" s="76">
        <v>62274.8</v>
      </c>
      <c r="S107" s="77">
        <f t="shared" si="19"/>
        <v>1</v>
      </c>
      <c r="T107" s="77">
        <v>1</v>
      </c>
      <c r="U107" s="71" t="s">
        <v>796</v>
      </c>
      <c r="V107" s="71" t="s">
        <v>198</v>
      </c>
      <c r="W107" s="71" t="s">
        <v>186</v>
      </c>
      <c r="X107" s="71" t="s">
        <v>186</v>
      </c>
      <c r="Y107" s="71" t="s">
        <v>205</v>
      </c>
      <c r="Z107" s="73" t="s">
        <v>69</v>
      </c>
      <c r="AA107" s="73" t="s">
        <v>69</v>
      </c>
      <c r="AB107" s="73" t="s">
        <v>67</v>
      </c>
      <c r="AC107" s="73" t="s">
        <v>836</v>
      </c>
      <c r="AD107" s="73"/>
    </row>
    <row r="108" spans="1:30" ht="99" x14ac:dyDescent="0.25">
      <c r="A108" s="71">
        <v>5</v>
      </c>
      <c r="B108" s="71" t="s">
        <v>819</v>
      </c>
      <c r="C108" s="72" t="s">
        <v>722</v>
      </c>
      <c r="D108" s="71" t="s">
        <v>493</v>
      </c>
      <c r="E108" s="73" t="s">
        <v>494</v>
      </c>
      <c r="F108" s="71" t="s">
        <v>168</v>
      </c>
      <c r="G108" s="72" t="s">
        <v>169</v>
      </c>
      <c r="H108" s="73" t="s">
        <v>4</v>
      </c>
      <c r="I108" s="74" t="s">
        <v>782</v>
      </c>
      <c r="J108" s="75" t="s">
        <v>785</v>
      </c>
      <c r="K108" s="74" t="s">
        <v>727</v>
      </c>
      <c r="L108" s="76">
        <v>0</v>
      </c>
      <c r="M108" s="76">
        <v>71664.37</v>
      </c>
      <c r="N108" s="76">
        <v>71664.37</v>
      </c>
      <c r="O108" s="76">
        <v>0</v>
      </c>
      <c r="P108" s="76">
        <v>71664.37</v>
      </c>
      <c r="Q108" s="76">
        <v>71664.37</v>
      </c>
      <c r="R108" s="76">
        <v>71664.37</v>
      </c>
      <c r="S108" s="77">
        <f t="shared" si="19"/>
        <v>1</v>
      </c>
      <c r="T108" s="77">
        <v>1</v>
      </c>
      <c r="U108" s="71" t="s">
        <v>796</v>
      </c>
      <c r="V108" s="71" t="s">
        <v>198</v>
      </c>
      <c r="W108" s="71" t="s">
        <v>186</v>
      </c>
      <c r="X108" s="71" t="s">
        <v>186</v>
      </c>
      <c r="Y108" s="71" t="s">
        <v>205</v>
      </c>
      <c r="Z108" s="73" t="s">
        <v>69</v>
      </c>
      <c r="AA108" s="73" t="s">
        <v>69</v>
      </c>
      <c r="AB108" s="73" t="s">
        <v>67</v>
      </c>
      <c r="AC108" s="73" t="s">
        <v>836</v>
      </c>
      <c r="AD108" s="73"/>
    </row>
    <row r="109" spans="1:30" ht="99" x14ac:dyDescent="0.25">
      <c r="A109" s="71">
        <v>6</v>
      </c>
      <c r="B109" s="71" t="s">
        <v>819</v>
      </c>
      <c r="C109" s="72" t="s">
        <v>722</v>
      </c>
      <c r="D109" s="71" t="s">
        <v>495</v>
      </c>
      <c r="E109" s="73" t="s">
        <v>494</v>
      </c>
      <c r="F109" s="71" t="s">
        <v>257</v>
      </c>
      <c r="G109" s="72" t="s">
        <v>258</v>
      </c>
      <c r="H109" s="73" t="s">
        <v>4</v>
      </c>
      <c r="I109" s="74" t="s">
        <v>782</v>
      </c>
      <c r="J109" s="75" t="s">
        <v>785</v>
      </c>
      <c r="K109" s="74" t="s">
        <v>728</v>
      </c>
      <c r="L109" s="76">
        <v>0</v>
      </c>
      <c r="M109" s="76">
        <v>45057.93</v>
      </c>
      <c r="N109" s="76">
        <v>45057.93</v>
      </c>
      <c r="O109" s="76">
        <v>0</v>
      </c>
      <c r="P109" s="76">
        <v>45057.93</v>
      </c>
      <c r="Q109" s="76">
        <v>45057.93</v>
      </c>
      <c r="R109" s="76">
        <v>45057.93</v>
      </c>
      <c r="S109" s="77">
        <f t="shared" si="19"/>
        <v>1</v>
      </c>
      <c r="T109" s="77">
        <v>1</v>
      </c>
      <c r="U109" s="71" t="s">
        <v>796</v>
      </c>
      <c r="V109" s="71" t="s">
        <v>198</v>
      </c>
      <c r="W109" s="71" t="s">
        <v>186</v>
      </c>
      <c r="X109" s="71" t="s">
        <v>186</v>
      </c>
      <c r="Y109" s="71" t="s">
        <v>205</v>
      </c>
      <c r="Z109" s="73" t="s">
        <v>69</v>
      </c>
      <c r="AA109" s="73" t="s">
        <v>69</v>
      </c>
      <c r="AB109" s="73" t="s">
        <v>67</v>
      </c>
      <c r="AC109" s="73" t="s">
        <v>836</v>
      </c>
      <c r="AD109" s="73"/>
    </row>
    <row r="110" spans="1:30" x14ac:dyDescent="0.25">
      <c r="A110" s="68">
        <v>6</v>
      </c>
      <c r="B110" s="67"/>
      <c r="C110" s="67"/>
      <c r="D110" s="68"/>
      <c r="E110" s="69" t="s">
        <v>1191</v>
      </c>
      <c r="F110" s="67"/>
      <c r="G110" s="67"/>
      <c r="H110" s="67"/>
      <c r="I110" s="81"/>
      <c r="J110" s="81"/>
      <c r="K110" s="81"/>
      <c r="L110" s="79">
        <f t="shared" ref="L110:R110" si="20">+L104+L105+L106+L107+L108+L109</f>
        <v>0</v>
      </c>
      <c r="M110" s="79">
        <f t="shared" si="20"/>
        <v>3756201.66</v>
      </c>
      <c r="N110" s="79">
        <f t="shared" si="20"/>
        <v>3756201.66</v>
      </c>
      <c r="O110" s="79">
        <f t="shared" si="20"/>
        <v>1950749.08</v>
      </c>
      <c r="P110" s="70">
        <f t="shared" si="20"/>
        <v>1805452.5799999998</v>
      </c>
      <c r="Q110" s="70">
        <f t="shared" si="20"/>
        <v>3756201.66</v>
      </c>
      <c r="R110" s="70">
        <f t="shared" si="20"/>
        <v>3756201.66</v>
      </c>
      <c r="S110" s="80">
        <f t="shared" si="19"/>
        <v>1</v>
      </c>
      <c r="T110" s="80">
        <f>(+T104+T105+T106+T107+T108+T109)/A110</f>
        <v>1</v>
      </c>
      <c r="U110" s="110" t="s">
        <v>791</v>
      </c>
      <c r="V110" s="110"/>
      <c r="W110" s="110"/>
      <c r="X110" s="110"/>
      <c r="Y110" s="110"/>
      <c r="Z110" s="110"/>
      <c r="AA110" s="110"/>
      <c r="AB110" s="110"/>
      <c r="AC110" s="110"/>
      <c r="AD110" s="110"/>
    </row>
    <row r="111" spans="1:30" ht="18" x14ac:dyDescent="0.25">
      <c r="A111" s="82">
        <f>+A110</f>
        <v>6</v>
      </c>
      <c r="B111" s="81"/>
      <c r="C111" s="81"/>
      <c r="D111" s="68"/>
      <c r="E111" s="69" t="s">
        <v>821</v>
      </c>
      <c r="F111" s="81"/>
      <c r="G111" s="81"/>
      <c r="H111" s="81"/>
      <c r="I111" s="81"/>
      <c r="J111" s="81"/>
      <c r="K111" s="81"/>
      <c r="L111" s="79">
        <f t="shared" ref="L111:R111" si="21">+L110</f>
        <v>0</v>
      </c>
      <c r="M111" s="79">
        <f t="shared" si="21"/>
        <v>3756201.66</v>
      </c>
      <c r="N111" s="79">
        <f t="shared" si="21"/>
        <v>3756201.66</v>
      </c>
      <c r="O111" s="79">
        <f t="shared" si="21"/>
        <v>1950749.08</v>
      </c>
      <c r="P111" s="79">
        <f t="shared" si="21"/>
        <v>1805452.5799999998</v>
      </c>
      <c r="Q111" s="79">
        <f t="shared" si="21"/>
        <v>3756201.66</v>
      </c>
      <c r="R111" s="79">
        <f t="shared" si="21"/>
        <v>3756201.66</v>
      </c>
      <c r="S111" s="122"/>
      <c r="T111" s="123"/>
      <c r="U111" s="123"/>
      <c r="V111" s="123"/>
      <c r="W111" s="123"/>
      <c r="X111" s="123"/>
      <c r="Y111" s="123"/>
      <c r="Z111" s="123"/>
      <c r="AA111" s="123"/>
      <c r="AB111" s="123"/>
      <c r="AC111" s="123"/>
      <c r="AD111" s="124"/>
    </row>
    <row r="112" spans="1:30" x14ac:dyDescent="0.25">
      <c r="A112" s="68"/>
      <c r="B112" s="67"/>
      <c r="C112" s="67"/>
      <c r="D112" s="68"/>
      <c r="E112" s="69" t="s">
        <v>730</v>
      </c>
      <c r="F112" s="67"/>
      <c r="G112" s="67"/>
      <c r="H112" s="67"/>
      <c r="I112" s="81"/>
      <c r="J112" s="81"/>
      <c r="K112" s="81"/>
      <c r="L112" s="79"/>
      <c r="M112" s="79"/>
      <c r="N112" s="79"/>
      <c r="O112" s="79"/>
      <c r="P112" s="70"/>
      <c r="Q112" s="70"/>
      <c r="R112" s="70"/>
      <c r="S112" s="122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4"/>
    </row>
    <row r="113" spans="1:30" ht="99" x14ac:dyDescent="0.25">
      <c r="A113" s="71">
        <v>1</v>
      </c>
      <c r="B113" s="71" t="s">
        <v>857</v>
      </c>
      <c r="C113" s="72" t="s">
        <v>730</v>
      </c>
      <c r="D113" s="71" t="s">
        <v>498</v>
      </c>
      <c r="E113" s="73" t="s">
        <v>499</v>
      </c>
      <c r="F113" s="71" t="s">
        <v>17</v>
      </c>
      <c r="G113" s="72" t="s">
        <v>18</v>
      </c>
      <c r="H113" s="73" t="s">
        <v>4</v>
      </c>
      <c r="I113" s="74" t="s">
        <v>782</v>
      </c>
      <c r="J113" s="75" t="s">
        <v>802</v>
      </c>
      <c r="K113" s="74" t="s">
        <v>801</v>
      </c>
      <c r="L113" s="76">
        <v>0</v>
      </c>
      <c r="M113" s="76">
        <v>4000000</v>
      </c>
      <c r="N113" s="76">
        <v>4000000</v>
      </c>
      <c r="O113" s="76">
        <v>4000000</v>
      </c>
      <c r="P113" s="76">
        <v>0</v>
      </c>
      <c r="Q113" s="76">
        <v>4000000</v>
      </c>
      <c r="R113" s="76">
        <v>4000000</v>
      </c>
      <c r="S113" s="77">
        <f>Q113/M113</f>
        <v>1</v>
      </c>
      <c r="T113" s="77">
        <v>1</v>
      </c>
      <c r="U113" s="71" t="s">
        <v>784</v>
      </c>
      <c r="V113" s="71" t="s">
        <v>58</v>
      </c>
      <c r="W113" s="71" t="s">
        <v>32</v>
      </c>
      <c r="X113" s="71" t="s">
        <v>58</v>
      </c>
      <c r="Y113" s="71" t="s">
        <v>69</v>
      </c>
      <c r="Z113" s="73" t="s">
        <v>32</v>
      </c>
      <c r="AA113" s="73" t="s">
        <v>69</v>
      </c>
      <c r="AB113" s="73" t="s">
        <v>74</v>
      </c>
      <c r="AC113" s="73" t="s">
        <v>836</v>
      </c>
      <c r="AD113" s="73"/>
    </row>
    <row r="114" spans="1:30" x14ac:dyDescent="0.25">
      <c r="A114" s="68">
        <v>1</v>
      </c>
      <c r="B114" s="67"/>
      <c r="C114" s="67"/>
      <c r="D114" s="68"/>
      <c r="E114" s="69" t="s">
        <v>1192</v>
      </c>
      <c r="F114" s="67"/>
      <c r="G114" s="67"/>
      <c r="H114" s="67"/>
      <c r="I114" s="81"/>
      <c r="J114" s="81"/>
      <c r="K114" s="81"/>
      <c r="L114" s="79">
        <f t="shared" ref="L114:R115" si="22">+L113</f>
        <v>0</v>
      </c>
      <c r="M114" s="79">
        <f t="shared" si="22"/>
        <v>4000000</v>
      </c>
      <c r="N114" s="79">
        <f t="shared" si="22"/>
        <v>4000000</v>
      </c>
      <c r="O114" s="79">
        <f t="shared" si="22"/>
        <v>4000000</v>
      </c>
      <c r="P114" s="70">
        <f t="shared" si="22"/>
        <v>0</v>
      </c>
      <c r="Q114" s="70">
        <f t="shared" si="22"/>
        <v>4000000</v>
      </c>
      <c r="R114" s="70">
        <f t="shared" si="22"/>
        <v>4000000</v>
      </c>
      <c r="S114" s="80">
        <f>Q114/M114</f>
        <v>1</v>
      </c>
      <c r="T114" s="80">
        <f>(+T113)/A114</f>
        <v>1</v>
      </c>
      <c r="U114" s="110" t="s">
        <v>791</v>
      </c>
      <c r="V114" s="110"/>
      <c r="W114" s="110"/>
      <c r="X114" s="110"/>
      <c r="Y114" s="110"/>
      <c r="Z114" s="110"/>
      <c r="AA114" s="110"/>
      <c r="AB114" s="110"/>
      <c r="AC114" s="110"/>
      <c r="AD114" s="110"/>
    </row>
    <row r="115" spans="1:30" ht="18" x14ac:dyDescent="0.25">
      <c r="A115" s="82">
        <f>+A114</f>
        <v>1</v>
      </c>
      <c r="B115" s="81"/>
      <c r="C115" s="81"/>
      <c r="D115" s="68"/>
      <c r="E115" s="69" t="s">
        <v>858</v>
      </c>
      <c r="F115" s="81"/>
      <c r="G115" s="81"/>
      <c r="H115" s="81"/>
      <c r="I115" s="81"/>
      <c r="J115" s="81"/>
      <c r="K115" s="81"/>
      <c r="L115" s="79">
        <f t="shared" si="22"/>
        <v>0</v>
      </c>
      <c r="M115" s="79">
        <f t="shared" si="22"/>
        <v>4000000</v>
      </c>
      <c r="N115" s="79">
        <f t="shared" si="22"/>
        <v>4000000</v>
      </c>
      <c r="O115" s="79">
        <f t="shared" si="22"/>
        <v>4000000</v>
      </c>
      <c r="P115" s="79">
        <f t="shared" si="22"/>
        <v>0</v>
      </c>
      <c r="Q115" s="79">
        <f t="shared" si="22"/>
        <v>4000000</v>
      </c>
      <c r="R115" s="79">
        <f t="shared" si="22"/>
        <v>4000000</v>
      </c>
      <c r="S115" s="122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4"/>
    </row>
    <row r="116" spans="1:30" x14ac:dyDescent="0.25">
      <c r="A116" s="68"/>
      <c r="B116" s="67"/>
      <c r="C116" s="67"/>
      <c r="D116" s="68"/>
      <c r="E116" s="69" t="s">
        <v>731</v>
      </c>
      <c r="F116" s="67"/>
      <c r="G116" s="67"/>
      <c r="H116" s="67"/>
      <c r="I116" s="81"/>
      <c r="J116" s="81"/>
      <c r="K116" s="81"/>
      <c r="L116" s="79"/>
      <c r="M116" s="79"/>
      <c r="N116" s="79"/>
      <c r="O116" s="79"/>
      <c r="P116" s="70"/>
      <c r="Q116" s="70"/>
      <c r="R116" s="70"/>
      <c r="S116" s="122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4"/>
    </row>
    <row r="117" spans="1:30" ht="99" x14ac:dyDescent="0.25">
      <c r="A117" s="71">
        <v>1</v>
      </c>
      <c r="B117" s="71" t="s">
        <v>822</v>
      </c>
      <c r="C117" s="72" t="s">
        <v>731</v>
      </c>
      <c r="D117" s="71" t="s">
        <v>506</v>
      </c>
      <c r="E117" s="73" t="s">
        <v>507</v>
      </c>
      <c r="F117" s="71" t="s">
        <v>485</v>
      </c>
      <c r="G117" s="72" t="s">
        <v>486</v>
      </c>
      <c r="H117" s="73" t="s">
        <v>4</v>
      </c>
      <c r="I117" s="74" t="s">
        <v>782</v>
      </c>
      <c r="J117" s="75" t="s">
        <v>785</v>
      </c>
      <c r="K117" s="74" t="s">
        <v>733</v>
      </c>
      <c r="L117" s="76">
        <v>0</v>
      </c>
      <c r="M117" s="76">
        <v>386052.15</v>
      </c>
      <c r="N117" s="76">
        <v>386052.15</v>
      </c>
      <c r="O117" s="76">
        <v>386052.15</v>
      </c>
      <c r="P117" s="76">
        <v>0</v>
      </c>
      <c r="Q117" s="76">
        <v>386052.15</v>
      </c>
      <c r="R117" s="76">
        <v>386052.15</v>
      </c>
      <c r="S117" s="77">
        <f>Q117/M117</f>
        <v>1</v>
      </c>
      <c r="T117" s="77">
        <v>1</v>
      </c>
      <c r="U117" s="71" t="s">
        <v>796</v>
      </c>
      <c r="V117" s="71" t="s">
        <v>151</v>
      </c>
      <c r="W117" s="71" t="s">
        <v>324</v>
      </c>
      <c r="X117" s="71" t="s">
        <v>324</v>
      </c>
      <c r="Y117" s="71" t="s">
        <v>508</v>
      </c>
      <c r="Z117" s="73" t="s">
        <v>509</v>
      </c>
      <c r="AA117" s="73" t="s">
        <v>509</v>
      </c>
      <c r="AB117" s="73" t="s">
        <v>74</v>
      </c>
      <c r="AC117" s="73" t="s">
        <v>831</v>
      </c>
      <c r="AD117" s="73"/>
    </row>
    <row r="118" spans="1:30" ht="99" x14ac:dyDescent="0.25">
      <c r="A118" s="71">
        <v>2</v>
      </c>
      <c r="B118" s="71" t="s">
        <v>822</v>
      </c>
      <c r="C118" s="72" t="s">
        <v>731</v>
      </c>
      <c r="D118" s="71" t="s">
        <v>510</v>
      </c>
      <c r="E118" s="73" t="s">
        <v>507</v>
      </c>
      <c r="F118" s="71" t="s">
        <v>511</v>
      </c>
      <c r="G118" s="72" t="s">
        <v>512</v>
      </c>
      <c r="H118" s="73" t="s">
        <v>4</v>
      </c>
      <c r="I118" s="74" t="s">
        <v>782</v>
      </c>
      <c r="J118" s="75" t="s">
        <v>785</v>
      </c>
      <c r="K118" s="74" t="s">
        <v>734</v>
      </c>
      <c r="L118" s="76">
        <v>0</v>
      </c>
      <c r="M118" s="76">
        <v>471542.01</v>
      </c>
      <c r="N118" s="76">
        <v>471542.01</v>
      </c>
      <c r="O118" s="76">
        <v>471542.01</v>
      </c>
      <c r="P118" s="76">
        <v>0</v>
      </c>
      <c r="Q118" s="76">
        <v>471542.01</v>
      </c>
      <c r="R118" s="76">
        <v>471542.01</v>
      </c>
      <c r="S118" s="77">
        <f>Q118/M118</f>
        <v>1</v>
      </c>
      <c r="T118" s="77">
        <v>1</v>
      </c>
      <c r="U118" s="71" t="s">
        <v>796</v>
      </c>
      <c r="V118" s="71" t="s">
        <v>151</v>
      </c>
      <c r="W118" s="71" t="s">
        <v>324</v>
      </c>
      <c r="X118" s="71" t="s">
        <v>324</v>
      </c>
      <c r="Y118" s="71" t="s">
        <v>508</v>
      </c>
      <c r="Z118" s="73" t="s">
        <v>509</v>
      </c>
      <c r="AA118" s="73" t="s">
        <v>509</v>
      </c>
      <c r="AB118" s="73" t="s">
        <v>74</v>
      </c>
      <c r="AC118" s="73" t="s">
        <v>831</v>
      </c>
      <c r="AD118" s="73"/>
    </row>
    <row r="119" spans="1:30" x14ac:dyDescent="0.25">
      <c r="A119" s="68">
        <v>2</v>
      </c>
      <c r="B119" s="67"/>
      <c r="C119" s="67"/>
      <c r="D119" s="68"/>
      <c r="E119" s="69" t="s">
        <v>1193</v>
      </c>
      <c r="F119" s="67"/>
      <c r="G119" s="67"/>
      <c r="H119" s="67"/>
      <c r="I119" s="81"/>
      <c r="J119" s="81"/>
      <c r="K119" s="81"/>
      <c r="L119" s="79">
        <f t="shared" ref="L119:R119" si="23">+L117+L118</f>
        <v>0</v>
      </c>
      <c r="M119" s="79">
        <f t="shared" si="23"/>
        <v>857594.16</v>
      </c>
      <c r="N119" s="79">
        <f t="shared" si="23"/>
        <v>857594.16</v>
      </c>
      <c r="O119" s="79">
        <f t="shared" si="23"/>
        <v>857594.16</v>
      </c>
      <c r="P119" s="70">
        <f t="shared" si="23"/>
        <v>0</v>
      </c>
      <c r="Q119" s="70">
        <f t="shared" si="23"/>
        <v>857594.16</v>
      </c>
      <c r="R119" s="70">
        <f t="shared" si="23"/>
        <v>857594.16</v>
      </c>
      <c r="S119" s="80">
        <f>Q119/M119</f>
        <v>1</v>
      </c>
      <c r="T119" s="80">
        <f>(+T117+T118)/A119</f>
        <v>1</v>
      </c>
      <c r="U119" s="110" t="s">
        <v>791</v>
      </c>
      <c r="V119" s="110"/>
      <c r="W119" s="110"/>
      <c r="X119" s="110"/>
      <c r="Y119" s="110"/>
      <c r="Z119" s="110"/>
      <c r="AA119" s="110"/>
      <c r="AB119" s="110"/>
      <c r="AC119" s="110"/>
      <c r="AD119" s="110"/>
    </row>
    <row r="120" spans="1:30" ht="99" x14ac:dyDescent="0.25">
      <c r="A120" s="71">
        <v>1</v>
      </c>
      <c r="B120" s="71" t="s">
        <v>822</v>
      </c>
      <c r="C120" s="72" t="s">
        <v>731</v>
      </c>
      <c r="D120" s="71" t="s">
        <v>504</v>
      </c>
      <c r="E120" s="73" t="s">
        <v>505</v>
      </c>
      <c r="F120" s="71" t="s">
        <v>452</v>
      </c>
      <c r="G120" s="72" t="s">
        <v>453</v>
      </c>
      <c r="H120" s="73" t="s">
        <v>4</v>
      </c>
      <c r="I120" s="74" t="s">
        <v>782</v>
      </c>
      <c r="J120" s="75" t="s">
        <v>785</v>
      </c>
      <c r="K120" s="74" t="s">
        <v>732</v>
      </c>
      <c r="L120" s="76">
        <v>0</v>
      </c>
      <c r="M120" s="76">
        <v>1015017.95</v>
      </c>
      <c r="N120" s="76">
        <v>1015017.95</v>
      </c>
      <c r="O120" s="76">
        <v>1015017.95</v>
      </c>
      <c r="P120" s="76">
        <v>0</v>
      </c>
      <c r="Q120" s="76">
        <v>1015017.95</v>
      </c>
      <c r="R120" s="76">
        <v>1015017.95</v>
      </c>
      <c r="S120" s="77">
        <f>Q120/M120</f>
        <v>1</v>
      </c>
      <c r="T120" s="77">
        <v>1</v>
      </c>
      <c r="U120" s="71" t="s">
        <v>796</v>
      </c>
      <c r="V120" s="71" t="s">
        <v>279</v>
      </c>
      <c r="W120" s="71" t="s">
        <v>178</v>
      </c>
      <c r="X120" s="71" t="s">
        <v>178</v>
      </c>
      <c r="Y120" s="71" t="s">
        <v>388</v>
      </c>
      <c r="Z120" s="73" t="s">
        <v>389</v>
      </c>
      <c r="AA120" s="73" t="s">
        <v>389</v>
      </c>
      <c r="AB120" s="73" t="s">
        <v>67</v>
      </c>
      <c r="AC120" s="73" t="s">
        <v>837</v>
      </c>
      <c r="AD120" s="73"/>
    </row>
    <row r="121" spans="1:30" x14ac:dyDescent="0.25">
      <c r="A121" s="68">
        <v>1</v>
      </c>
      <c r="B121" s="67"/>
      <c r="C121" s="67"/>
      <c r="D121" s="68"/>
      <c r="E121" s="69" t="s">
        <v>1193</v>
      </c>
      <c r="F121" s="67"/>
      <c r="G121" s="67"/>
      <c r="H121" s="67"/>
      <c r="I121" s="81"/>
      <c r="J121" s="81"/>
      <c r="K121" s="81"/>
      <c r="L121" s="79">
        <f t="shared" ref="L121:R121" si="24">+L120</f>
        <v>0</v>
      </c>
      <c r="M121" s="79">
        <f t="shared" si="24"/>
        <v>1015017.95</v>
      </c>
      <c r="N121" s="79">
        <f t="shared" si="24"/>
        <v>1015017.95</v>
      </c>
      <c r="O121" s="79">
        <f t="shared" si="24"/>
        <v>1015017.95</v>
      </c>
      <c r="P121" s="70">
        <f t="shared" si="24"/>
        <v>0</v>
      </c>
      <c r="Q121" s="70">
        <f t="shared" si="24"/>
        <v>1015017.95</v>
      </c>
      <c r="R121" s="70">
        <f t="shared" si="24"/>
        <v>1015017.95</v>
      </c>
      <c r="S121" s="80">
        <f>Q121/M121</f>
        <v>1</v>
      </c>
      <c r="T121" s="80">
        <f>(+T120)/A121</f>
        <v>1</v>
      </c>
      <c r="U121" s="110" t="s">
        <v>791</v>
      </c>
      <c r="V121" s="110"/>
      <c r="W121" s="110"/>
      <c r="X121" s="110"/>
      <c r="Y121" s="110"/>
      <c r="Z121" s="110"/>
      <c r="AA121" s="110"/>
      <c r="AB121" s="110"/>
      <c r="AC121" s="110"/>
      <c r="AD121" s="110"/>
    </row>
    <row r="122" spans="1:30" ht="18" x14ac:dyDescent="0.25">
      <c r="A122" s="82">
        <f>+A119+A121</f>
        <v>3</v>
      </c>
      <c r="B122" s="81"/>
      <c r="C122" s="81"/>
      <c r="D122" s="68"/>
      <c r="E122" s="69" t="s">
        <v>824</v>
      </c>
      <c r="F122" s="81"/>
      <c r="G122" s="81"/>
      <c r="H122" s="81"/>
      <c r="I122" s="81"/>
      <c r="J122" s="81"/>
      <c r="K122" s="81"/>
      <c r="L122" s="79">
        <f t="shared" ref="L122:R122" si="25">+L119+L121</f>
        <v>0</v>
      </c>
      <c r="M122" s="79">
        <f t="shared" si="25"/>
        <v>1872612.1099999999</v>
      </c>
      <c r="N122" s="79">
        <f t="shared" si="25"/>
        <v>1872612.1099999999</v>
      </c>
      <c r="O122" s="79">
        <f t="shared" si="25"/>
        <v>1872612.1099999999</v>
      </c>
      <c r="P122" s="79">
        <f t="shared" si="25"/>
        <v>0</v>
      </c>
      <c r="Q122" s="79">
        <f t="shared" si="25"/>
        <v>1872612.1099999999</v>
      </c>
      <c r="R122" s="79">
        <f t="shared" si="25"/>
        <v>1872612.1099999999</v>
      </c>
      <c r="S122" s="122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4"/>
    </row>
    <row r="123" spans="1:30" x14ac:dyDescent="0.25">
      <c r="A123" s="68"/>
      <c r="B123" s="67"/>
      <c r="C123" s="67"/>
      <c r="D123" s="68"/>
      <c r="E123" s="69" t="s">
        <v>829</v>
      </c>
      <c r="F123" s="67"/>
      <c r="G123" s="67"/>
      <c r="H123" s="67"/>
      <c r="I123" s="81"/>
      <c r="J123" s="81"/>
      <c r="K123" s="81"/>
      <c r="L123" s="79"/>
      <c r="M123" s="79"/>
      <c r="N123" s="79"/>
      <c r="O123" s="79"/>
      <c r="P123" s="70"/>
      <c r="Q123" s="70"/>
      <c r="R123" s="70"/>
      <c r="S123" s="122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4"/>
    </row>
    <row r="124" spans="1:30" ht="99" x14ac:dyDescent="0.25">
      <c r="A124" s="71">
        <v>1</v>
      </c>
      <c r="B124" s="71" t="s">
        <v>830</v>
      </c>
      <c r="C124" s="72" t="s">
        <v>829</v>
      </c>
      <c r="D124" s="71" t="s">
        <v>624</v>
      </c>
      <c r="E124" s="73" t="s">
        <v>625</v>
      </c>
      <c r="F124" s="71" t="s">
        <v>17</v>
      </c>
      <c r="G124" s="72" t="s">
        <v>18</v>
      </c>
      <c r="H124" s="73" t="s">
        <v>4</v>
      </c>
      <c r="I124" s="74" t="s">
        <v>782</v>
      </c>
      <c r="J124" s="75" t="s">
        <v>802</v>
      </c>
      <c r="K124" s="74" t="s">
        <v>859</v>
      </c>
      <c r="L124" s="76">
        <v>0</v>
      </c>
      <c r="M124" s="76">
        <v>5327106</v>
      </c>
      <c r="N124" s="76">
        <v>5327106</v>
      </c>
      <c r="O124" s="76">
        <v>5327106</v>
      </c>
      <c r="P124" s="76">
        <v>0</v>
      </c>
      <c r="Q124" s="76">
        <v>5327106</v>
      </c>
      <c r="R124" s="76">
        <v>5327106</v>
      </c>
      <c r="S124" s="77">
        <f>Q124/M124</f>
        <v>1</v>
      </c>
      <c r="T124" s="77">
        <v>1</v>
      </c>
      <c r="U124" s="71" t="s">
        <v>784</v>
      </c>
      <c r="V124" s="71" t="s">
        <v>409</v>
      </c>
      <c r="W124" s="71" t="s">
        <v>32</v>
      </c>
      <c r="X124" s="71" t="s">
        <v>409</v>
      </c>
      <c r="Y124" s="71" t="s">
        <v>74</v>
      </c>
      <c r="Z124" s="73" t="s">
        <v>32</v>
      </c>
      <c r="AA124" s="73" t="s">
        <v>74</v>
      </c>
      <c r="AB124" s="73" t="s">
        <v>74</v>
      </c>
      <c r="AC124" s="73" t="s">
        <v>797</v>
      </c>
      <c r="AD124" s="73"/>
    </row>
    <row r="125" spans="1:30" ht="18" x14ac:dyDescent="0.25">
      <c r="A125" s="68">
        <v>1</v>
      </c>
      <c r="B125" s="67"/>
      <c r="C125" s="67"/>
      <c r="D125" s="68"/>
      <c r="E125" s="69" t="s">
        <v>1036</v>
      </c>
      <c r="F125" s="67"/>
      <c r="G125" s="67"/>
      <c r="H125" s="67"/>
      <c r="I125" s="67"/>
      <c r="J125" s="67"/>
      <c r="K125" s="67"/>
      <c r="L125" s="79">
        <f t="shared" ref="L125:R126" si="26">+L124</f>
        <v>0</v>
      </c>
      <c r="M125" s="79">
        <f t="shared" si="26"/>
        <v>5327106</v>
      </c>
      <c r="N125" s="79">
        <f t="shared" si="26"/>
        <v>5327106</v>
      </c>
      <c r="O125" s="79">
        <f t="shared" si="26"/>
        <v>5327106</v>
      </c>
      <c r="P125" s="79">
        <f t="shared" si="26"/>
        <v>0</v>
      </c>
      <c r="Q125" s="79">
        <f t="shared" si="26"/>
        <v>5327106</v>
      </c>
      <c r="R125" s="79">
        <f t="shared" si="26"/>
        <v>5327106</v>
      </c>
      <c r="S125" s="80">
        <f>Q125/M125</f>
        <v>1</v>
      </c>
      <c r="T125" s="80">
        <f>(+T124)/A125</f>
        <v>1</v>
      </c>
      <c r="U125" s="110" t="s">
        <v>791</v>
      </c>
      <c r="V125" s="110"/>
      <c r="W125" s="110"/>
      <c r="X125" s="110"/>
      <c r="Y125" s="110"/>
      <c r="Z125" s="110"/>
      <c r="AA125" s="110"/>
      <c r="AB125" s="110"/>
      <c r="AC125" s="110"/>
      <c r="AD125" s="110"/>
    </row>
    <row r="126" spans="1:30" ht="27" x14ac:dyDescent="0.25">
      <c r="A126" s="82">
        <f>+A125</f>
        <v>1</v>
      </c>
      <c r="B126" s="81"/>
      <c r="C126" s="81"/>
      <c r="D126" s="68"/>
      <c r="E126" s="69" t="s">
        <v>832</v>
      </c>
      <c r="F126" s="81"/>
      <c r="G126" s="81"/>
      <c r="H126" s="81"/>
      <c r="I126" s="81"/>
      <c r="J126" s="81"/>
      <c r="K126" s="81"/>
      <c r="L126" s="79">
        <f t="shared" si="26"/>
        <v>0</v>
      </c>
      <c r="M126" s="79">
        <f t="shared" si="26"/>
        <v>5327106</v>
      </c>
      <c r="N126" s="79">
        <f t="shared" si="26"/>
        <v>5327106</v>
      </c>
      <c r="O126" s="79">
        <f t="shared" si="26"/>
        <v>5327106</v>
      </c>
      <c r="P126" s="79">
        <f t="shared" si="26"/>
        <v>0</v>
      </c>
      <c r="Q126" s="79">
        <f t="shared" si="26"/>
        <v>5327106</v>
      </c>
      <c r="R126" s="79">
        <f t="shared" si="26"/>
        <v>5327106</v>
      </c>
      <c r="S126" s="122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4"/>
    </row>
    <row r="127" spans="1:30" ht="18" x14ac:dyDescent="0.25">
      <c r="A127" s="68">
        <f>+A25+A68+A83+A95+A102+A111+A115+A122+A126</f>
        <v>84</v>
      </c>
      <c r="B127" s="67"/>
      <c r="C127" s="67"/>
      <c r="D127" s="68"/>
      <c r="E127" s="69" t="s">
        <v>792</v>
      </c>
      <c r="F127" s="67"/>
      <c r="G127" s="67"/>
      <c r="H127" s="67"/>
      <c r="I127" s="67"/>
      <c r="J127" s="67"/>
      <c r="K127" s="67"/>
      <c r="L127" s="79">
        <f t="shared" ref="L127:R127" si="27">+L25+L68+L83+L95+L102+L111+L115+L122+L126</f>
        <v>0</v>
      </c>
      <c r="M127" s="79">
        <f t="shared" si="27"/>
        <v>30271682.579999998</v>
      </c>
      <c r="N127" s="79">
        <f t="shared" si="27"/>
        <v>30271682.579999998</v>
      </c>
      <c r="O127" s="79">
        <f t="shared" si="27"/>
        <v>23004845.77</v>
      </c>
      <c r="P127" s="83">
        <f t="shared" si="27"/>
        <v>7266836.8100000005</v>
      </c>
      <c r="Q127" s="83">
        <f t="shared" si="27"/>
        <v>30271682.579999998</v>
      </c>
      <c r="R127" s="83">
        <f t="shared" si="27"/>
        <v>28978325.960000001</v>
      </c>
      <c r="S127" s="122"/>
      <c r="T127" s="123"/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8"/>
    </row>
  </sheetData>
  <mergeCells count="54">
    <mergeCell ref="S126:AD126"/>
    <mergeCell ref="S127:AD127"/>
    <mergeCell ref="U119:AD119"/>
    <mergeCell ref="U121:AD121"/>
    <mergeCell ref="S122:AD122"/>
    <mergeCell ref="S123:AD123"/>
    <mergeCell ref="U125:AD125"/>
    <mergeCell ref="S111:AD111"/>
    <mergeCell ref="S112:AD112"/>
    <mergeCell ref="U114:AD114"/>
    <mergeCell ref="S115:AD115"/>
    <mergeCell ref="S116:AD116"/>
    <mergeCell ref="U99:AD99"/>
    <mergeCell ref="U101:AD101"/>
    <mergeCell ref="S102:AD102"/>
    <mergeCell ref="S103:AD103"/>
    <mergeCell ref="U110:AD110"/>
    <mergeCell ref="S84:AD84"/>
    <mergeCell ref="U86:AD86"/>
    <mergeCell ref="U94:AD94"/>
    <mergeCell ref="S95:AD95"/>
    <mergeCell ref="S96:AD96"/>
    <mergeCell ref="U53:AD53"/>
    <mergeCell ref="S68:AD68"/>
    <mergeCell ref="S69:AD69"/>
    <mergeCell ref="U82:AD82"/>
    <mergeCell ref="S83:AD83"/>
    <mergeCell ref="U67:AD67"/>
    <mergeCell ref="U75:AD75"/>
    <mergeCell ref="U24:AD24"/>
    <mergeCell ref="S25:AD25"/>
    <mergeCell ref="S26:AD26"/>
    <mergeCell ref="M8:M9"/>
    <mergeCell ref="N8:N9"/>
    <mergeCell ref="O8:Q8"/>
    <mergeCell ref="S8:T8"/>
    <mergeCell ref="R8:R9"/>
    <mergeCell ref="AC8:AC9"/>
    <mergeCell ref="AD8:AD9"/>
    <mergeCell ref="U10:AD10"/>
    <mergeCell ref="U22:AD22"/>
    <mergeCell ref="U8:U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39370078740157483" header="0" footer="0"/>
  <pageSetup scale="49" orientation="landscape" r:id="rId1"/>
  <headerFooter>
    <oddHeader>&amp;RANEXO 4.25 PAG. &amp;P DE &amp;N</oddHeader>
    <oddFooter>&amp;F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F0"/>
  </sheetPr>
  <dimension ref="A2:AD112"/>
  <sheetViews>
    <sheetView view="pageBreakPreview" zoomScale="60" zoomScaleNormal="100" workbookViewId="0">
      <selection activeCell="E12" sqref="E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8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7.140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807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677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99" x14ac:dyDescent="0.25">
      <c r="A11" s="71">
        <v>1</v>
      </c>
      <c r="B11" s="71" t="s">
        <v>839</v>
      </c>
      <c r="C11" s="72" t="s">
        <v>677</v>
      </c>
      <c r="D11" s="71" t="s">
        <v>1194</v>
      </c>
      <c r="E11" s="73" t="s">
        <v>1176</v>
      </c>
      <c r="F11" s="71" t="s">
        <v>1195</v>
      </c>
      <c r="G11" s="72" t="s">
        <v>1196</v>
      </c>
      <c r="H11" s="73" t="s">
        <v>4</v>
      </c>
      <c r="I11" s="74" t="s">
        <v>835</v>
      </c>
      <c r="J11" s="75" t="s">
        <v>802</v>
      </c>
      <c r="K11" s="74" t="s">
        <v>1197</v>
      </c>
      <c r="L11" s="76">
        <v>0</v>
      </c>
      <c r="M11" s="76">
        <v>10877.4</v>
      </c>
      <c r="N11" s="76">
        <v>10766.93</v>
      </c>
      <c r="O11" s="76">
        <v>0</v>
      </c>
      <c r="P11" s="76">
        <v>10766.93</v>
      </c>
      <c r="Q11" s="76">
        <v>10766.93</v>
      </c>
      <c r="R11" s="76">
        <v>0</v>
      </c>
      <c r="S11" s="77">
        <f t="shared" ref="S11:S32" si="0">Q11/M11</f>
        <v>0.98984408038685723</v>
      </c>
      <c r="T11" s="77">
        <v>1</v>
      </c>
      <c r="U11" s="71" t="s">
        <v>784</v>
      </c>
      <c r="V11" s="71" t="s">
        <v>1178</v>
      </c>
      <c r="W11" s="71" t="s">
        <v>32</v>
      </c>
      <c r="X11" s="71" t="s">
        <v>1178</v>
      </c>
      <c r="Y11" s="71" t="s">
        <v>67</v>
      </c>
      <c r="Z11" s="73" t="s">
        <v>32</v>
      </c>
      <c r="AA11" s="73" t="s">
        <v>67</v>
      </c>
      <c r="AB11" s="73"/>
      <c r="AC11" s="73" t="s">
        <v>1078</v>
      </c>
      <c r="AD11" s="73"/>
    </row>
    <row r="12" spans="1:30" ht="99" x14ac:dyDescent="0.25">
      <c r="A12" s="71">
        <v>2</v>
      </c>
      <c r="B12" s="71" t="s">
        <v>839</v>
      </c>
      <c r="C12" s="72" t="s">
        <v>677</v>
      </c>
      <c r="D12" s="71" t="s">
        <v>1198</v>
      </c>
      <c r="E12" s="73" t="s">
        <v>1176</v>
      </c>
      <c r="F12" s="71" t="s">
        <v>183</v>
      </c>
      <c r="G12" s="72" t="s">
        <v>184</v>
      </c>
      <c r="H12" s="73" t="s">
        <v>4</v>
      </c>
      <c r="I12" s="74" t="s">
        <v>835</v>
      </c>
      <c r="J12" s="75" t="s">
        <v>802</v>
      </c>
      <c r="K12" s="74" t="s">
        <v>1199</v>
      </c>
      <c r="L12" s="76">
        <v>0</v>
      </c>
      <c r="M12" s="76">
        <v>4039.6</v>
      </c>
      <c r="N12" s="76">
        <v>3909.48</v>
      </c>
      <c r="O12" s="76">
        <v>0</v>
      </c>
      <c r="P12" s="76">
        <v>3909.48</v>
      </c>
      <c r="Q12" s="76">
        <v>3909.48</v>
      </c>
      <c r="R12" s="76">
        <v>0</v>
      </c>
      <c r="S12" s="77">
        <f t="shared" si="0"/>
        <v>0.96778888998910784</v>
      </c>
      <c r="T12" s="77">
        <v>1</v>
      </c>
      <c r="U12" s="71" t="s">
        <v>784</v>
      </c>
      <c r="V12" s="71" t="s">
        <v>1178</v>
      </c>
      <c r="W12" s="71" t="s">
        <v>32</v>
      </c>
      <c r="X12" s="71" t="s">
        <v>1178</v>
      </c>
      <c r="Y12" s="71" t="s">
        <v>67</v>
      </c>
      <c r="Z12" s="73" t="s">
        <v>32</v>
      </c>
      <c r="AA12" s="73" t="s">
        <v>67</v>
      </c>
      <c r="AB12" s="73"/>
      <c r="AC12" s="73" t="s">
        <v>1078</v>
      </c>
      <c r="AD12" s="73"/>
    </row>
    <row r="13" spans="1:30" ht="99" x14ac:dyDescent="0.25">
      <c r="A13" s="71">
        <v>3</v>
      </c>
      <c r="B13" s="71" t="s">
        <v>839</v>
      </c>
      <c r="C13" s="72" t="s">
        <v>677</v>
      </c>
      <c r="D13" s="71" t="s">
        <v>1200</v>
      </c>
      <c r="E13" s="73" t="s">
        <v>1176</v>
      </c>
      <c r="F13" s="71" t="s">
        <v>1201</v>
      </c>
      <c r="G13" s="72" t="s">
        <v>1202</v>
      </c>
      <c r="H13" s="73" t="s">
        <v>4</v>
      </c>
      <c r="I13" s="74" t="s">
        <v>835</v>
      </c>
      <c r="J13" s="75" t="s">
        <v>802</v>
      </c>
      <c r="K13" s="74" t="s">
        <v>1203</v>
      </c>
      <c r="L13" s="76">
        <v>0</v>
      </c>
      <c r="M13" s="76">
        <v>6309.94</v>
      </c>
      <c r="N13" s="76">
        <v>6168</v>
      </c>
      <c r="O13" s="76">
        <v>0</v>
      </c>
      <c r="P13" s="76">
        <v>6168</v>
      </c>
      <c r="Q13" s="76">
        <v>6168</v>
      </c>
      <c r="R13" s="76">
        <v>0</v>
      </c>
      <c r="S13" s="77">
        <f t="shared" si="0"/>
        <v>0.97750533285578001</v>
      </c>
      <c r="T13" s="77">
        <v>1</v>
      </c>
      <c r="U13" s="71" t="s">
        <v>784</v>
      </c>
      <c r="V13" s="71" t="s">
        <v>1178</v>
      </c>
      <c r="W13" s="71" t="s">
        <v>32</v>
      </c>
      <c r="X13" s="71" t="s">
        <v>1178</v>
      </c>
      <c r="Y13" s="71" t="s">
        <v>67</v>
      </c>
      <c r="Z13" s="73" t="s">
        <v>32</v>
      </c>
      <c r="AA13" s="73" t="s">
        <v>67</v>
      </c>
      <c r="AB13" s="73"/>
      <c r="AC13" s="73" t="s">
        <v>1078</v>
      </c>
      <c r="AD13" s="73"/>
    </row>
    <row r="14" spans="1:30" ht="99" x14ac:dyDescent="0.25">
      <c r="A14" s="71">
        <v>4</v>
      </c>
      <c r="B14" s="71" t="s">
        <v>839</v>
      </c>
      <c r="C14" s="72" t="s">
        <v>677</v>
      </c>
      <c r="D14" s="71" t="s">
        <v>1204</v>
      </c>
      <c r="E14" s="73" t="s">
        <v>1176</v>
      </c>
      <c r="F14" s="71" t="s">
        <v>181</v>
      </c>
      <c r="G14" s="72" t="s">
        <v>182</v>
      </c>
      <c r="H14" s="73" t="s">
        <v>4</v>
      </c>
      <c r="I14" s="74" t="s">
        <v>835</v>
      </c>
      <c r="J14" s="75" t="s">
        <v>802</v>
      </c>
      <c r="K14" s="74" t="s">
        <v>1205</v>
      </c>
      <c r="L14" s="76">
        <v>0</v>
      </c>
      <c r="M14" s="76">
        <v>2611.9299999999998</v>
      </c>
      <c r="N14" s="76">
        <v>2485.69</v>
      </c>
      <c r="O14" s="76">
        <v>0</v>
      </c>
      <c r="P14" s="76">
        <v>2485.69</v>
      </c>
      <c r="Q14" s="76">
        <v>2485.69</v>
      </c>
      <c r="R14" s="76">
        <v>0</v>
      </c>
      <c r="S14" s="77">
        <f t="shared" si="0"/>
        <v>0.95166792371924214</v>
      </c>
      <c r="T14" s="77">
        <v>1</v>
      </c>
      <c r="U14" s="71" t="s">
        <v>784</v>
      </c>
      <c r="V14" s="71" t="s">
        <v>1178</v>
      </c>
      <c r="W14" s="71" t="s">
        <v>32</v>
      </c>
      <c r="X14" s="71" t="s">
        <v>1178</v>
      </c>
      <c r="Y14" s="71" t="s">
        <v>67</v>
      </c>
      <c r="Z14" s="73" t="s">
        <v>32</v>
      </c>
      <c r="AA14" s="73" t="s">
        <v>67</v>
      </c>
      <c r="AB14" s="73"/>
      <c r="AC14" s="73" t="s">
        <v>1078</v>
      </c>
      <c r="AD14" s="73"/>
    </row>
    <row r="15" spans="1:30" ht="99" x14ac:dyDescent="0.25">
      <c r="A15" s="71">
        <v>5</v>
      </c>
      <c r="B15" s="71" t="s">
        <v>839</v>
      </c>
      <c r="C15" s="72" t="s">
        <v>677</v>
      </c>
      <c r="D15" s="71" t="s">
        <v>1206</v>
      </c>
      <c r="E15" s="73" t="s">
        <v>1176</v>
      </c>
      <c r="F15" s="71" t="s">
        <v>452</v>
      </c>
      <c r="G15" s="72" t="s">
        <v>453</v>
      </c>
      <c r="H15" s="73" t="s">
        <v>4</v>
      </c>
      <c r="I15" s="74" t="s">
        <v>835</v>
      </c>
      <c r="J15" s="75" t="s">
        <v>802</v>
      </c>
      <c r="K15" s="74" t="s">
        <v>1207</v>
      </c>
      <c r="L15" s="76">
        <v>0</v>
      </c>
      <c r="M15" s="76">
        <v>35264.26</v>
      </c>
      <c r="N15" s="76">
        <v>35184.75</v>
      </c>
      <c r="O15" s="76">
        <v>0</v>
      </c>
      <c r="P15" s="76">
        <v>35184.75</v>
      </c>
      <c r="Q15" s="76">
        <v>35184.75</v>
      </c>
      <c r="R15" s="76">
        <v>0</v>
      </c>
      <c r="S15" s="77">
        <f t="shared" si="0"/>
        <v>0.99774530927346827</v>
      </c>
      <c r="T15" s="77">
        <v>1</v>
      </c>
      <c r="U15" s="71" t="s">
        <v>784</v>
      </c>
      <c r="V15" s="71" t="s">
        <v>1178</v>
      </c>
      <c r="W15" s="71" t="s">
        <v>32</v>
      </c>
      <c r="X15" s="71" t="s">
        <v>1178</v>
      </c>
      <c r="Y15" s="71" t="s">
        <v>67</v>
      </c>
      <c r="Z15" s="73" t="s">
        <v>32</v>
      </c>
      <c r="AA15" s="73" t="s">
        <v>67</v>
      </c>
      <c r="AB15" s="73"/>
      <c r="AC15" s="73" t="s">
        <v>1078</v>
      </c>
      <c r="AD15" s="73"/>
    </row>
    <row r="16" spans="1:30" ht="99" x14ac:dyDescent="0.25">
      <c r="A16" s="71">
        <v>6</v>
      </c>
      <c r="B16" s="71" t="s">
        <v>839</v>
      </c>
      <c r="C16" s="72" t="s">
        <v>677</v>
      </c>
      <c r="D16" s="71" t="s">
        <v>1208</v>
      </c>
      <c r="E16" s="73" t="s">
        <v>1176</v>
      </c>
      <c r="F16" s="71" t="s">
        <v>192</v>
      </c>
      <c r="G16" s="72" t="s">
        <v>193</v>
      </c>
      <c r="H16" s="73" t="s">
        <v>4</v>
      </c>
      <c r="I16" s="74" t="s">
        <v>835</v>
      </c>
      <c r="J16" s="75" t="s">
        <v>802</v>
      </c>
      <c r="K16" s="74" t="s">
        <v>1209</v>
      </c>
      <c r="L16" s="76">
        <v>0</v>
      </c>
      <c r="M16" s="76">
        <v>24769.42</v>
      </c>
      <c r="N16" s="76">
        <v>24607.78</v>
      </c>
      <c r="O16" s="76">
        <v>0</v>
      </c>
      <c r="P16" s="76">
        <v>24607.78</v>
      </c>
      <c r="Q16" s="76">
        <v>24607.78</v>
      </c>
      <c r="R16" s="76">
        <v>0</v>
      </c>
      <c r="S16" s="77">
        <f t="shared" si="0"/>
        <v>0.99347421134608727</v>
      </c>
      <c r="T16" s="77">
        <v>1</v>
      </c>
      <c r="U16" s="71" t="s">
        <v>784</v>
      </c>
      <c r="V16" s="71" t="s">
        <v>1178</v>
      </c>
      <c r="W16" s="71" t="s">
        <v>32</v>
      </c>
      <c r="X16" s="71" t="s">
        <v>1178</v>
      </c>
      <c r="Y16" s="71" t="s">
        <v>67</v>
      </c>
      <c r="Z16" s="73" t="s">
        <v>32</v>
      </c>
      <c r="AA16" s="73" t="s">
        <v>67</v>
      </c>
      <c r="AB16" s="73"/>
      <c r="AC16" s="73" t="s">
        <v>1078</v>
      </c>
      <c r="AD16" s="73"/>
    </row>
    <row r="17" spans="1:30" ht="99" x14ac:dyDescent="0.25">
      <c r="A17" s="71">
        <v>7</v>
      </c>
      <c r="B17" s="71" t="s">
        <v>839</v>
      </c>
      <c r="C17" s="72" t="s">
        <v>677</v>
      </c>
      <c r="D17" s="71" t="s">
        <v>1210</v>
      </c>
      <c r="E17" s="73" t="s">
        <v>1176</v>
      </c>
      <c r="F17" s="71" t="s">
        <v>570</v>
      </c>
      <c r="G17" s="72" t="s">
        <v>571</v>
      </c>
      <c r="H17" s="73" t="s">
        <v>4</v>
      </c>
      <c r="I17" s="74" t="s">
        <v>835</v>
      </c>
      <c r="J17" s="75" t="s">
        <v>802</v>
      </c>
      <c r="K17" s="74" t="s">
        <v>1211</v>
      </c>
      <c r="L17" s="76">
        <v>0</v>
      </c>
      <c r="M17" s="76">
        <v>9978.83</v>
      </c>
      <c r="N17" s="76">
        <v>9810.77</v>
      </c>
      <c r="O17" s="76">
        <v>0</v>
      </c>
      <c r="P17" s="76">
        <v>9810.77</v>
      </c>
      <c r="Q17" s="76">
        <v>9810.77</v>
      </c>
      <c r="R17" s="76">
        <v>0</v>
      </c>
      <c r="S17" s="77">
        <f t="shared" si="0"/>
        <v>0.9831583462189456</v>
      </c>
      <c r="T17" s="77">
        <v>1</v>
      </c>
      <c r="U17" s="71" t="s">
        <v>784</v>
      </c>
      <c r="V17" s="71" t="s">
        <v>1178</v>
      </c>
      <c r="W17" s="71" t="s">
        <v>32</v>
      </c>
      <c r="X17" s="71" t="s">
        <v>1178</v>
      </c>
      <c r="Y17" s="71" t="s">
        <v>67</v>
      </c>
      <c r="Z17" s="73" t="s">
        <v>32</v>
      </c>
      <c r="AA17" s="73" t="s">
        <v>67</v>
      </c>
      <c r="AB17" s="73"/>
      <c r="AC17" s="73" t="s">
        <v>1078</v>
      </c>
      <c r="AD17" s="73"/>
    </row>
    <row r="18" spans="1:30" ht="99" x14ac:dyDescent="0.25">
      <c r="A18" s="71">
        <v>8</v>
      </c>
      <c r="B18" s="71" t="s">
        <v>839</v>
      </c>
      <c r="C18" s="72" t="s">
        <v>677</v>
      </c>
      <c r="D18" s="71" t="s">
        <v>1212</v>
      </c>
      <c r="E18" s="73" t="s">
        <v>1176</v>
      </c>
      <c r="F18" s="71" t="s">
        <v>577</v>
      </c>
      <c r="G18" s="72" t="s">
        <v>578</v>
      </c>
      <c r="H18" s="73" t="s">
        <v>4</v>
      </c>
      <c r="I18" s="74" t="s">
        <v>835</v>
      </c>
      <c r="J18" s="75" t="s">
        <v>802</v>
      </c>
      <c r="K18" s="74" t="s">
        <v>1213</v>
      </c>
      <c r="L18" s="76">
        <v>0</v>
      </c>
      <c r="M18" s="76">
        <v>19551.79</v>
      </c>
      <c r="N18" s="76">
        <v>19393.580000000002</v>
      </c>
      <c r="O18" s="76">
        <v>0</v>
      </c>
      <c r="P18" s="76">
        <v>19393.580000000002</v>
      </c>
      <c r="Q18" s="76">
        <v>19393.580000000002</v>
      </c>
      <c r="R18" s="76">
        <v>0</v>
      </c>
      <c r="S18" s="77">
        <f t="shared" si="0"/>
        <v>0.99190815776969787</v>
      </c>
      <c r="T18" s="77">
        <v>1</v>
      </c>
      <c r="U18" s="71" t="s">
        <v>784</v>
      </c>
      <c r="V18" s="71" t="s">
        <v>1178</v>
      </c>
      <c r="W18" s="71" t="s">
        <v>32</v>
      </c>
      <c r="X18" s="71" t="s">
        <v>1178</v>
      </c>
      <c r="Y18" s="71" t="s">
        <v>67</v>
      </c>
      <c r="Z18" s="73" t="s">
        <v>32</v>
      </c>
      <c r="AA18" s="73" t="s">
        <v>67</v>
      </c>
      <c r="AB18" s="73"/>
      <c r="AC18" s="73" t="s">
        <v>1078</v>
      </c>
      <c r="AD18" s="73"/>
    </row>
    <row r="19" spans="1:30" ht="99" x14ac:dyDescent="0.25">
      <c r="A19" s="71">
        <v>9</v>
      </c>
      <c r="B19" s="71" t="s">
        <v>839</v>
      </c>
      <c r="C19" s="72" t="s">
        <v>677</v>
      </c>
      <c r="D19" s="71" t="s">
        <v>1214</v>
      </c>
      <c r="E19" s="73" t="s">
        <v>1176</v>
      </c>
      <c r="F19" s="71" t="s">
        <v>179</v>
      </c>
      <c r="G19" s="72" t="s">
        <v>180</v>
      </c>
      <c r="H19" s="73" t="s">
        <v>4</v>
      </c>
      <c r="I19" s="74" t="s">
        <v>835</v>
      </c>
      <c r="J19" s="75" t="s">
        <v>802</v>
      </c>
      <c r="K19" s="74" t="s">
        <v>1215</v>
      </c>
      <c r="L19" s="76">
        <v>0</v>
      </c>
      <c r="M19" s="76">
        <v>11462.41</v>
      </c>
      <c r="N19" s="76">
        <v>11355.89</v>
      </c>
      <c r="O19" s="76">
        <v>0</v>
      </c>
      <c r="P19" s="76">
        <v>11355.89</v>
      </c>
      <c r="Q19" s="76">
        <v>11355.89</v>
      </c>
      <c r="R19" s="76">
        <v>0</v>
      </c>
      <c r="S19" s="77">
        <f t="shared" si="0"/>
        <v>0.99070701536587846</v>
      </c>
      <c r="T19" s="77">
        <v>1</v>
      </c>
      <c r="U19" s="71" t="s">
        <v>784</v>
      </c>
      <c r="V19" s="71" t="s">
        <v>1178</v>
      </c>
      <c r="W19" s="71" t="s">
        <v>32</v>
      </c>
      <c r="X19" s="71" t="s">
        <v>1216</v>
      </c>
      <c r="Y19" s="71" t="s">
        <v>67</v>
      </c>
      <c r="Z19" s="73" t="s">
        <v>32</v>
      </c>
      <c r="AA19" s="73" t="s">
        <v>67</v>
      </c>
      <c r="AB19" s="73"/>
      <c r="AC19" s="73" t="s">
        <v>1078</v>
      </c>
      <c r="AD19" s="73"/>
    </row>
    <row r="20" spans="1:30" ht="99" x14ac:dyDescent="0.25">
      <c r="A20" s="71">
        <v>10</v>
      </c>
      <c r="B20" s="71" t="s">
        <v>839</v>
      </c>
      <c r="C20" s="72" t="s">
        <v>677</v>
      </c>
      <c r="D20" s="71" t="s">
        <v>1217</v>
      </c>
      <c r="E20" s="73" t="s">
        <v>1176</v>
      </c>
      <c r="F20" s="71" t="s">
        <v>234</v>
      </c>
      <c r="G20" s="72" t="s">
        <v>235</v>
      </c>
      <c r="H20" s="73" t="s">
        <v>4</v>
      </c>
      <c r="I20" s="74" t="s">
        <v>835</v>
      </c>
      <c r="J20" s="75" t="s">
        <v>802</v>
      </c>
      <c r="K20" s="74" t="s">
        <v>1218</v>
      </c>
      <c r="L20" s="76">
        <v>0</v>
      </c>
      <c r="M20" s="76">
        <v>9373.35</v>
      </c>
      <c r="N20" s="76">
        <v>9097.4599999999991</v>
      </c>
      <c r="O20" s="76">
        <v>0</v>
      </c>
      <c r="P20" s="76">
        <v>9097.4599999999991</v>
      </c>
      <c r="Q20" s="76">
        <v>9097.4599999999991</v>
      </c>
      <c r="R20" s="76">
        <v>0</v>
      </c>
      <c r="S20" s="77">
        <f t="shared" si="0"/>
        <v>0.97056655304666939</v>
      </c>
      <c r="T20" s="77">
        <v>1</v>
      </c>
      <c r="U20" s="71" t="s">
        <v>784</v>
      </c>
      <c r="V20" s="71" t="s">
        <v>1178</v>
      </c>
      <c r="W20" s="71" t="s">
        <v>32</v>
      </c>
      <c r="X20" s="71" t="s">
        <v>1178</v>
      </c>
      <c r="Y20" s="71" t="s">
        <v>67</v>
      </c>
      <c r="Z20" s="73" t="s">
        <v>32</v>
      </c>
      <c r="AA20" s="73" t="s">
        <v>67</v>
      </c>
      <c r="AB20" s="73"/>
      <c r="AC20" s="73" t="s">
        <v>1078</v>
      </c>
      <c r="AD20" s="73"/>
    </row>
    <row r="21" spans="1:30" ht="99" x14ac:dyDescent="0.25">
      <c r="A21" s="71">
        <v>11</v>
      </c>
      <c r="B21" s="71" t="s">
        <v>839</v>
      </c>
      <c r="C21" s="72" t="s">
        <v>677</v>
      </c>
      <c r="D21" s="71" t="s">
        <v>1219</v>
      </c>
      <c r="E21" s="73" t="s">
        <v>1176</v>
      </c>
      <c r="F21" s="71" t="s">
        <v>446</v>
      </c>
      <c r="G21" s="72" t="s">
        <v>447</v>
      </c>
      <c r="H21" s="73" t="s">
        <v>4</v>
      </c>
      <c r="I21" s="74" t="s">
        <v>835</v>
      </c>
      <c r="J21" s="75" t="s">
        <v>802</v>
      </c>
      <c r="K21" s="74" t="s">
        <v>1215</v>
      </c>
      <c r="L21" s="76">
        <v>0</v>
      </c>
      <c r="M21" s="76">
        <v>11382.67</v>
      </c>
      <c r="N21" s="76">
        <v>10986.59</v>
      </c>
      <c r="O21" s="76">
        <v>0</v>
      </c>
      <c r="P21" s="76">
        <v>10986.59</v>
      </c>
      <c r="Q21" s="76">
        <v>10986.59</v>
      </c>
      <c r="R21" s="76">
        <v>0</v>
      </c>
      <c r="S21" s="77">
        <f t="shared" si="0"/>
        <v>0.9652032431758103</v>
      </c>
      <c r="T21" s="77">
        <v>1</v>
      </c>
      <c r="U21" s="71" t="s">
        <v>784</v>
      </c>
      <c r="V21" s="71" t="s">
        <v>1178</v>
      </c>
      <c r="W21" s="71" t="s">
        <v>32</v>
      </c>
      <c r="X21" s="71" t="s">
        <v>1178</v>
      </c>
      <c r="Y21" s="71" t="s">
        <v>67</v>
      </c>
      <c r="Z21" s="73" t="s">
        <v>32</v>
      </c>
      <c r="AA21" s="73" t="s">
        <v>67</v>
      </c>
      <c r="AB21" s="73"/>
      <c r="AC21" s="73" t="s">
        <v>1078</v>
      </c>
      <c r="AD21" s="73"/>
    </row>
    <row r="22" spans="1:30" ht="99" x14ac:dyDescent="0.25">
      <c r="A22" s="71">
        <v>12</v>
      </c>
      <c r="B22" s="71" t="s">
        <v>839</v>
      </c>
      <c r="C22" s="72" t="s">
        <v>677</v>
      </c>
      <c r="D22" s="71" t="s">
        <v>1220</v>
      </c>
      <c r="E22" s="73" t="s">
        <v>1176</v>
      </c>
      <c r="F22" s="71" t="s">
        <v>1221</v>
      </c>
      <c r="G22" s="72" t="s">
        <v>1222</v>
      </c>
      <c r="H22" s="73" t="s">
        <v>4</v>
      </c>
      <c r="I22" s="74" t="s">
        <v>835</v>
      </c>
      <c r="J22" s="75" t="s">
        <v>802</v>
      </c>
      <c r="K22" s="74" t="s">
        <v>1223</v>
      </c>
      <c r="L22" s="76">
        <v>0</v>
      </c>
      <c r="M22" s="76">
        <v>22425.69</v>
      </c>
      <c r="N22" s="76">
        <v>22204.81</v>
      </c>
      <c r="O22" s="76">
        <v>0</v>
      </c>
      <c r="P22" s="76">
        <v>22204.81</v>
      </c>
      <c r="Q22" s="76">
        <v>22204.81</v>
      </c>
      <c r="R22" s="76">
        <v>0</v>
      </c>
      <c r="S22" s="77">
        <f t="shared" si="0"/>
        <v>0.99015058176582316</v>
      </c>
      <c r="T22" s="77">
        <v>1</v>
      </c>
      <c r="U22" s="71" t="s">
        <v>784</v>
      </c>
      <c r="V22" s="71" t="s">
        <v>1178</v>
      </c>
      <c r="W22" s="71" t="s">
        <v>32</v>
      </c>
      <c r="X22" s="71" t="s">
        <v>1178</v>
      </c>
      <c r="Y22" s="71" t="s">
        <v>67</v>
      </c>
      <c r="Z22" s="73" t="s">
        <v>32</v>
      </c>
      <c r="AA22" s="73" t="s">
        <v>67</v>
      </c>
      <c r="AB22" s="73"/>
      <c r="AC22" s="73" t="s">
        <v>1078</v>
      </c>
      <c r="AD22" s="73"/>
    </row>
    <row r="23" spans="1:30" ht="99" x14ac:dyDescent="0.25">
      <c r="A23" s="71">
        <v>13</v>
      </c>
      <c r="B23" s="71" t="s">
        <v>839</v>
      </c>
      <c r="C23" s="72" t="s">
        <v>677</v>
      </c>
      <c r="D23" s="71" t="s">
        <v>1224</v>
      </c>
      <c r="E23" s="73" t="s">
        <v>1176</v>
      </c>
      <c r="F23" s="71" t="s">
        <v>298</v>
      </c>
      <c r="G23" s="72" t="s">
        <v>299</v>
      </c>
      <c r="H23" s="73" t="s">
        <v>4</v>
      </c>
      <c r="I23" s="74" t="s">
        <v>835</v>
      </c>
      <c r="J23" s="75" t="s">
        <v>802</v>
      </c>
      <c r="K23" s="74" t="s">
        <v>1203</v>
      </c>
      <c r="L23" s="76">
        <v>0</v>
      </c>
      <c r="M23" s="76">
        <v>6425.76</v>
      </c>
      <c r="N23" s="76">
        <v>6216.74</v>
      </c>
      <c r="O23" s="76">
        <v>0</v>
      </c>
      <c r="P23" s="76">
        <v>6216.74</v>
      </c>
      <c r="Q23" s="76">
        <v>6216.74</v>
      </c>
      <c r="R23" s="76">
        <v>0</v>
      </c>
      <c r="S23" s="77">
        <f t="shared" si="0"/>
        <v>0.96747155200318713</v>
      </c>
      <c r="T23" s="77">
        <v>1</v>
      </c>
      <c r="U23" s="71" t="s">
        <v>784</v>
      </c>
      <c r="V23" s="71" t="s">
        <v>1178</v>
      </c>
      <c r="W23" s="71" t="s">
        <v>32</v>
      </c>
      <c r="X23" s="71" t="s">
        <v>1178</v>
      </c>
      <c r="Y23" s="71" t="s">
        <v>67</v>
      </c>
      <c r="Z23" s="73" t="s">
        <v>32</v>
      </c>
      <c r="AA23" s="73" t="s">
        <v>67</v>
      </c>
      <c r="AB23" s="73"/>
      <c r="AC23" s="73" t="s">
        <v>1078</v>
      </c>
      <c r="AD23" s="73"/>
    </row>
    <row r="24" spans="1:30" ht="99" x14ac:dyDescent="0.25">
      <c r="A24" s="71">
        <v>14</v>
      </c>
      <c r="B24" s="71" t="s">
        <v>839</v>
      </c>
      <c r="C24" s="72" t="s">
        <v>677</v>
      </c>
      <c r="D24" s="71" t="s">
        <v>1225</v>
      </c>
      <c r="E24" s="73" t="s">
        <v>1176</v>
      </c>
      <c r="F24" s="71" t="s">
        <v>1226</v>
      </c>
      <c r="G24" s="72" t="s">
        <v>1227</v>
      </c>
      <c r="H24" s="73" t="s">
        <v>4</v>
      </c>
      <c r="I24" s="74" t="s">
        <v>835</v>
      </c>
      <c r="J24" s="75" t="s">
        <v>802</v>
      </c>
      <c r="K24" s="74" t="s">
        <v>1228</v>
      </c>
      <c r="L24" s="76">
        <v>0</v>
      </c>
      <c r="M24" s="76">
        <v>40326.449999999997</v>
      </c>
      <c r="N24" s="76">
        <v>40081.99</v>
      </c>
      <c r="O24" s="76">
        <v>0</v>
      </c>
      <c r="P24" s="76">
        <v>40081.99</v>
      </c>
      <c r="Q24" s="76">
        <v>40081.99</v>
      </c>
      <c r="R24" s="76">
        <v>0</v>
      </c>
      <c r="S24" s="77">
        <f t="shared" si="0"/>
        <v>0.99393797371204262</v>
      </c>
      <c r="T24" s="77">
        <v>1</v>
      </c>
      <c r="U24" s="71" t="s">
        <v>784</v>
      </c>
      <c r="V24" s="71" t="s">
        <v>1178</v>
      </c>
      <c r="W24" s="71" t="s">
        <v>32</v>
      </c>
      <c r="X24" s="71" t="s">
        <v>1178</v>
      </c>
      <c r="Y24" s="71" t="s">
        <v>67</v>
      </c>
      <c r="Z24" s="73" t="s">
        <v>32</v>
      </c>
      <c r="AA24" s="73" t="s">
        <v>67</v>
      </c>
      <c r="AB24" s="73"/>
      <c r="AC24" s="73" t="s">
        <v>1078</v>
      </c>
      <c r="AD24" s="73"/>
    </row>
    <row r="25" spans="1:30" ht="99" x14ac:dyDescent="0.25">
      <c r="A25" s="71">
        <v>15</v>
      </c>
      <c r="B25" s="71" t="s">
        <v>839</v>
      </c>
      <c r="C25" s="72" t="s">
        <v>677</v>
      </c>
      <c r="D25" s="71" t="s">
        <v>1229</v>
      </c>
      <c r="E25" s="73" t="s">
        <v>1176</v>
      </c>
      <c r="F25" s="71" t="s">
        <v>249</v>
      </c>
      <c r="G25" s="72" t="s">
        <v>250</v>
      </c>
      <c r="H25" s="73" t="s">
        <v>4</v>
      </c>
      <c r="I25" s="74" t="s">
        <v>835</v>
      </c>
      <c r="J25" s="75" t="s">
        <v>802</v>
      </c>
      <c r="K25" s="74" t="s">
        <v>1230</v>
      </c>
      <c r="L25" s="76">
        <v>0</v>
      </c>
      <c r="M25" s="76">
        <v>21143.19</v>
      </c>
      <c r="N25" s="76">
        <v>20906.54</v>
      </c>
      <c r="O25" s="76">
        <v>0</v>
      </c>
      <c r="P25" s="76">
        <v>20906.54</v>
      </c>
      <c r="Q25" s="76">
        <v>20906.54</v>
      </c>
      <c r="R25" s="76">
        <v>0</v>
      </c>
      <c r="S25" s="77">
        <f t="shared" si="0"/>
        <v>0.98880727080445296</v>
      </c>
      <c r="T25" s="77">
        <v>1</v>
      </c>
      <c r="U25" s="71" t="s">
        <v>784</v>
      </c>
      <c r="V25" s="71" t="s">
        <v>1178</v>
      </c>
      <c r="W25" s="71" t="s">
        <v>32</v>
      </c>
      <c r="X25" s="71" t="s">
        <v>1178</v>
      </c>
      <c r="Y25" s="71" t="s">
        <v>67</v>
      </c>
      <c r="Z25" s="73" t="s">
        <v>32</v>
      </c>
      <c r="AA25" s="73" t="s">
        <v>67</v>
      </c>
      <c r="AB25" s="73"/>
      <c r="AC25" s="73" t="s">
        <v>1078</v>
      </c>
      <c r="AD25" s="73"/>
    </row>
    <row r="26" spans="1:30" ht="99" x14ac:dyDescent="0.25">
      <c r="A26" s="71">
        <v>16</v>
      </c>
      <c r="B26" s="71" t="s">
        <v>839</v>
      </c>
      <c r="C26" s="72" t="s">
        <v>677</v>
      </c>
      <c r="D26" s="71" t="s">
        <v>1231</v>
      </c>
      <c r="E26" s="73" t="s">
        <v>1176</v>
      </c>
      <c r="F26" s="71" t="s">
        <v>1232</v>
      </c>
      <c r="G26" s="72" t="s">
        <v>1233</v>
      </c>
      <c r="H26" s="73" t="s">
        <v>4</v>
      </c>
      <c r="I26" s="74" t="s">
        <v>835</v>
      </c>
      <c r="J26" s="75" t="s">
        <v>802</v>
      </c>
      <c r="K26" s="74" t="s">
        <v>1213</v>
      </c>
      <c r="L26" s="76">
        <v>0</v>
      </c>
      <c r="M26" s="76">
        <v>21143.19</v>
      </c>
      <c r="N26" s="76">
        <v>20906.54</v>
      </c>
      <c r="O26" s="76">
        <v>0</v>
      </c>
      <c r="P26" s="76">
        <v>20906.54</v>
      </c>
      <c r="Q26" s="76">
        <v>20906.54</v>
      </c>
      <c r="R26" s="76">
        <v>0</v>
      </c>
      <c r="S26" s="77">
        <f t="shared" si="0"/>
        <v>0.98880727080445296</v>
      </c>
      <c r="T26" s="77">
        <v>1</v>
      </c>
      <c r="U26" s="71" t="s">
        <v>784</v>
      </c>
      <c r="V26" s="71" t="s">
        <v>1178</v>
      </c>
      <c r="W26" s="71" t="s">
        <v>32</v>
      </c>
      <c r="X26" s="71" t="s">
        <v>1178</v>
      </c>
      <c r="Y26" s="71" t="s">
        <v>67</v>
      </c>
      <c r="Z26" s="73" t="s">
        <v>32</v>
      </c>
      <c r="AA26" s="73" t="s">
        <v>67</v>
      </c>
      <c r="AB26" s="73"/>
      <c r="AC26" s="73" t="s">
        <v>1078</v>
      </c>
      <c r="AD26" s="73"/>
    </row>
    <row r="27" spans="1:30" ht="99" x14ac:dyDescent="0.25">
      <c r="A27" s="71">
        <v>17</v>
      </c>
      <c r="B27" s="71" t="s">
        <v>839</v>
      </c>
      <c r="C27" s="72" t="s">
        <v>677</v>
      </c>
      <c r="D27" s="71" t="s">
        <v>1234</v>
      </c>
      <c r="E27" s="73" t="s">
        <v>1176</v>
      </c>
      <c r="F27" s="71" t="s">
        <v>189</v>
      </c>
      <c r="G27" s="72" t="s">
        <v>190</v>
      </c>
      <c r="H27" s="73" t="s">
        <v>4</v>
      </c>
      <c r="I27" s="74" t="s">
        <v>835</v>
      </c>
      <c r="J27" s="75" t="s">
        <v>802</v>
      </c>
      <c r="K27" s="74" t="s">
        <v>1203</v>
      </c>
      <c r="L27" s="76">
        <v>0</v>
      </c>
      <c r="M27" s="76">
        <v>9026.18</v>
      </c>
      <c r="N27" s="76">
        <v>8868.48</v>
      </c>
      <c r="O27" s="76">
        <v>0</v>
      </c>
      <c r="P27" s="76">
        <v>8868.48</v>
      </c>
      <c r="Q27" s="76">
        <v>8868.48</v>
      </c>
      <c r="R27" s="76">
        <v>0</v>
      </c>
      <c r="S27" s="77">
        <f t="shared" si="0"/>
        <v>0.98252860013870758</v>
      </c>
      <c r="T27" s="77">
        <v>1</v>
      </c>
      <c r="U27" s="71" t="s">
        <v>784</v>
      </c>
      <c r="V27" s="71" t="s">
        <v>1178</v>
      </c>
      <c r="W27" s="71" t="s">
        <v>32</v>
      </c>
      <c r="X27" s="71" t="s">
        <v>1178</v>
      </c>
      <c r="Y27" s="71" t="s">
        <v>67</v>
      </c>
      <c r="Z27" s="73" t="s">
        <v>32</v>
      </c>
      <c r="AA27" s="73" t="s">
        <v>67</v>
      </c>
      <c r="AB27" s="73"/>
      <c r="AC27" s="73" t="s">
        <v>1078</v>
      </c>
      <c r="AD27" s="73"/>
    </row>
    <row r="28" spans="1:30" ht="99" x14ac:dyDescent="0.25">
      <c r="A28" s="71">
        <v>18</v>
      </c>
      <c r="B28" s="71" t="s">
        <v>839</v>
      </c>
      <c r="C28" s="72" t="s">
        <v>677</v>
      </c>
      <c r="D28" s="71" t="s">
        <v>1235</v>
      </c>
      <c r="E28" s="73" t="s">
        <v>1176</v>
      </c>
      <c r="F28" s="71" t="s">
        <v>485</v>
      </c>
      <c r="G28" s="72" t="s">
        <v>486</v>
      </c>
      <c r="H28" s="73" t="s">
        <v>4</v>
      </c>
      <c r="I28" s="74" t="s">
        <v>835</v>
      </c>
      <c r="J28" s="75" t="s">
        <v>802</v>
      </c>
      <c r="K28" s="74" t="s">
        <v>1197</v>
      </c>
      <c r="L28" s="76">
        <v>0</v>
      </c>
      <c r="M28" s="76">
        <v>11202.55</v>
      </c>
      <c r="N28" s="76">
        <v>10885.12</v>
      </c>
      <c r="O28" s="76">
        <v>0</v>
      </c>
      <c r="P28" s="76">
        <v>10885.12</v>
      </c>
      <c r="Q28" s="76">
        <v>10885.12</v>
      </c>
      <c r="R28" s="76">
        <v>0</v>
      </c>
      <c r="S28" s="77">
        <f t="shared" si="0"/>
        <v>0.97166448710338282</v>
      </c>
      <c r="T28" s="77">
        <v>1</v>
      </c>
      <c r="U28" s="71" t="s">
        <v>784</v>
      </c>
      <c r="V28" s="71" t="s">
        <v>1178</v>
      </c>
      <c r="W28" s="71" t="s">
        <v>32</v>
      </c>
      <c r="X28" s="71" t="s">
        <v>1178</v>
      </c>
      <c r="Y28" s="71" t="s">
        <v>67</v>
      </c>
      <c r="Z28" s="73" t="s">
        <v>32</v>
      </c>
      <c r="AA28" s="73" t="s">
        <v>67</v>
      </c>
      <c r="AB28" s="73"/>
      <c r="AC28" s="73" t="s">
        <v>1078</v>
      </c>
      <c r="AD28" s="73"/>
    </row>
    <row r="29" spans="1:30" ht="99" x14ac:dyDescent="0.25">
      <c r="A29" s="71">
        <v>19</v>
      </c>
      <c r="B29" s="71" t="s">
        <v>839</v>
      </c>
      <c r="C29" s="72" t="s">
        <v>677</v>
      </c>
      <c r="D29" s="71" t="s">
        <v>1236</v>
      </c>
      <c r="E29" s="73" t="s">
        <v>1176</v>
      </c>
      <c r="F29" s="71" t="s">
        <v>1237</v>
      </c>
      <c r="G29" s="72" t="s">
        <v>1238</v>
      </c>
      <c r="H29" s="73" t="s">
        <v>4</v>
      </c>
      <c r="I29" s="74" t="s">
        <v>835</v>
      </c>
      <c r="J29" s="75" t="s">
        <v>802</v>
      </c>
      <c r="K29" s="74" t="s">
        <v>1197</v>
      </c>
      <c r="L29" s="76">
        <v>0</v>
      </c>
      <c r="M29" s="76">
        <v>11320.3</v>
      </c>
      <c r="N29" s="76">
        <v>10910.4</v>
      </c>
      <c r="O29" s="76">
        <v>0</v>
      </c>
      <c r="P29" s="76">
        <v>10910.4</v>
      </c>
      <c r="Q29" s="76">
        <v>10910.4</v>
      </c>
      <c r="R29" s="76">
        <v>0</v>
      </c>
      <c r="S29" s="77">
        <f t="shared" si="0"/>
        <v>0.96379071226027579</v>
      </c>
      <c r="T29" s="77">
        <v>1</v>
      </c>
      <c r="U29" s="71" t="s">
        <v>784</v>
      </c>
      <c r="V29" s="71" t="s">
        <v>1178</v>
      </c>
      <c r="W29" s="71" t="s">
        <v>32</v>
      </c>
      <c r="X29" s="71" t="s">
        <v>1178</v>
      </c>
      <c r="Y29" s="71" t="s">
        <v>67</v>
      </c>
      <c r="Z29" s="73" t="s">
        <v>32</v>
      </c>
      <c r="AA29" s="73" t="s">
        <v>67</v>
      </c>
      <c r="AB29" s="73"/>
      <c r="AC29" s="73" t="s">
        <v>1078</v>
      </c>
      <c r="AD29" s="73"/>
    </row>
    <row r="30" spans="1:30" ht="99" x14ac:dyDescent="0.25">
      <c r="A30" s="71">
        <v>20</v>
      </c>
      <c r="B30" s="71" t="s">
        <v>839</v>
      </c>
      <c r="C30" s="72" t="s">
        <v>677</v>
      </c>
      <c r="D30" s="71" t="s">
        <v>1239</v>
      </c>
      <c r="E30" s="73" t="s">
        <v>1176</v>
      </c>
      <c r="F30" s="71" t="s">
        <v>415</v>
      </c>
      <c r="G30" s="72" t="s">
        <v>416</v>
      </c>
      <c r="H30" s="73" t="s">
        <v>4</v>
      </c>
      <c r="I30" s="74" t="s">
        <v>835</v>
      </c>
      <c r="J30" s="75" t="s">
        <v>802</v>
      </c>
      <c r="K30" s="74" t="s">
        <v>1215</v>
      </c>
      <c r="L30" s="76">
        <v>0</v>
      </c>
      <c r="M30" s="76">
        <v>12466.42</v>
      </c>
      <c r="N30" s="76">
        <v>12133.1</v>
      </c>
      <c r="O30" s="76">
        <v>0</v>
      </c>
      <c r="P30" s="76">
        <v>12133.1</v>
      </c>
      <c r="Q30" s="76">
        <v>12133.1</v>
      </c>
      <c r="R30" s="76">
        <v>0</v>
      </c>
      <c r="S30" s="77">
        <f t="shared" si="0"/>
        <v>0.9732625725749654</v>
      </c>
      <c r="T30" s="77">
        <v>1</v>
      </c>
      <c r="U30" s="71" t="s">
        <v>784</v>
      </c>
      <c r="V30" s="71" t="s">
        <v>1178</v>
      </c>
      <c r="W30" s="71" t="s">
        <v>32</v>
      </c>
      <c r="X30" s="71" t="s">
        <v>1178</v>
      </c>
      <c r="Y30" s="71" t="s">
        <v>67</v>
      </c>
      <c r="Z30" s="73" t="s">
        <v>32</v>
      </c>
      <c r="AA30" s="73" t="s">
        <v>67</v>
      </c>
      <c r="AB30" s="73"/>
      <c r="AC30" s="73" t="s">
        <v>1078</v>
      </c>
      <c r="AD30" s="73"/>
    </row>
    <row r="31" spans="1:30" ht="99" x14ac:dyDescent="0.25">
      <c r="A31" s="71">
        <v>21</v>
      </c>
      <c r="B31" s="71" t="s">
        <v>839</v>
      </c>
      <c r="C31" s="72" t="s">
        <v>677</v>
      </c>
      <c r="D31" s="71" t="s">
        <v>1240</v>
      </c>
      <c r="E31" s="73" t="s">
        <v>1176</v>
      </c>
      <c r="F31" s="71" t="s">
        <v>113</v>
      </c>
      <c r="G31" s="72" t="s">
        <v>412</v>
      </c>
      <c r="H31" s="73" t="s">
        <v>4</v>
      </c>
      <c r="I31" s="74" t="s">
        <v>835</v>
      </c>
      <c r="J31" s="75" t="s">
        <v>802</v>
      </c>
      <c r="K31" s="74" t="s">
        <v>1207</v>
      </c>
      <c r="L31" s="76">
        <v>0</v>
      </c>
      <c r="M31" s="76">
        <v>33680</v>
      </c>
      <c r="N31" s="76">
        <v>33568.379999999997</v>
      </c>
      <c r="O31" s="76">
        <v>0</v>
      </c>
      <c r="P31" s="76">
        <v>33568.379999999997</v>
      </c>
      <c r="Q31" s="76">
        <v>33568.379999999997</v>
      </c>
      <c r="R31" s="76">
        <v>0</v>
      </c>
      <c r="S31" s="77">
        <f t="shared" si="0"/>
        <v>0.9966858669833728</v>
      </c>
      <c r="T31" s="77">
        <v>1</v>
      </c>
      <c r="U31" s="71" t="s">
        <v>784</v>
      </c>
      <c r="V31" s="71" t="s">
        <v>1178</v>
      </c>
      <c r="W31" s="71" t="s">
        <v>32</v>
      </c>
      <c r="X31" s="71" t="s">
        <v>1178</v>
      </c>
      <c r="Y31" s="71" t="s">
        <v>67</v>
      </c>
      <c r="Z31" s="73" t="s">
        <v>32</v>
      </c>
      <c r="AA31" s="73" t="s">
        <v>67</v>
      </c>
      <c r="AB31" s="73"/>
      <c r="AC31" s="73" t="s">
        <v>1078</v>
      </c>
      <c r="AD31" s="73"/>
    </row>
    <row r="32" spans="1:30" ht="99" x14ac:dyDescent="0.25">
      <c r="A32" s="71">
        <v>22</v>
      </c>
      <c r="B32" s="71" t="s">
        <v>839</v>
      </c>
      <c r="C32" s="72" t="s">
        <v>677</v>
      </c>
      <c r="D32" s="71" t="s">
        <v>1241</v>
      </c>
      <c r="E32" s="73" t="s">
        <v>1176</v>
      </c>
      <c r="F32" s="71" t="s">
        <v>581</v>
      </c>
      <c r="G32" s="72" t="s">
        <v>582</v>
      </c>
      <c r="H32" s="73" t="s">
        <v>4</v>
      </c>
      <c r="I32" s="74" t="s">
        <v>835</v>
      </c>
      <c r="J32" s="75" t="s">
        <v>802</v>
      </c>
      <c r="K32" s="74" t="s">
        <v>1242</v>
      </c>
      <c r="L32" s="76">
        <v>0</v>
      </c>
      <c r="M32" s="76">
        <v>65218.33</v>
      </c>
      <c r="N32" s="76">
        <v>65018.82</v>
      </c>
      <c r="O32" s="76">
        <v>0</v>
      </c>
      <c r="P32" s="76">
        <v>65018.82</v>
      </c>
      <c r="Q32" s="76">
        <v>65018.82</v>
      </c>
      <c r="R32" s="76">
        <v>0</v>
      </c>
      <c r="S32" s="77">
        <f t="shared" si="0"/>
        <v>0.99694089069744651</v>
      </c>
      <c r="T32" s="77">
        <v>1</v>
      </c>
      <c r="U32" s="71" t="s">
        <v>784</v>
      </c>
      <c r="V32" s="71" t="s">
        <v>1178</v>
      </c>
      <c r="W32" s="71" t="s">
        <v>32</v>
      </c>
      <c r="X32" s="71" t="s">
        <v>1178</v>
      </c>
      <c r="Y32" s="71" t="s">
        <v>67</v>
      </c>
      <c r="Z32" s="73" t="s">
        <v>32</v>
      </c>
      <c r="AA32" s="73" t="s">
        <v>67</v>
      </c>
      <c r="AB32" s="73"/>
      <c r="AC32" s="73" t="s">
        <v>1078</v>
      </c>
      <c r="AD32" s="73"/>
    </row>
    <row r="33" spans="1:30" ht="27" x14ac:dyDescent="0.25">
      <c r="A33" s="82">
        <v>22</v>
      </c>
      <c r="B33" s="81"/>
      <c r="C33" s="81"/>
      <c r="D33" s="68"/>
      <c r="E33" s="69" t="s">
        <v>850</v>
      </c>
      <c r="F33" s="81"/>
      <c r="G33" s="81"/>
      <c r="H33" s="81"/>
      <c r="I33" s="81"/>
      <c r="J33" s="81"/>
      <c r="K33" s="81"/>
      <c r="L33" s="79">
        <f t="shared" ref="L33:R33" si="1">+L11+L12+L13+L14+L15+L16+L17+L18+L19+L20+L21+L22+L23+L24+L25+L26+L27+L28+L29+L30+L31+L32</f>
        <v>0</v>
      </c>
      <c r="M33" s="79">
        <f t="shared" si="1"/>
        <v>399999.66000000003</v>
      </c>
      <c r="N33" s="79">
        <f t="shared" si="1"/>
        <v>395467.84</v>
      </c>
      <c r="O33" s="79">
        <f t="shared" si="1"/>
        <v>0</v>
      </c>
      <c r="P33" s="79">
        <f t="shared" si="1"/>
        <v>395467.84</v>
      </c>
      <c r="Q33" s="79">
        <f t="shared" si="1"/>
        <v>395467.84</v>
      </c>
      <c r="R33" s="79">
        <f t="shared" si="1"/>
        <v>0</v>
      </c>
      <c r="S33" s="80">
        <f xml:space="preserve"> Q33/M33</f>
        <v>0.98867044036987428</v>
      </c>
      <c r="T33" s="80">
        <f>(+T11+T12+T13+T14+T15+T16+T17+T18+T19+T20+T21+T22+T23+T24+T25+T26+T27+T28+T29+T30+T31+T32)/A33</f>
        <v>1</v>
      </c>
      <c r="U33" s="110" t="s">
        <v>791</v>
      </c>
      <c r="V33" s="110"/>
      <c r="W33" s="110"/>
      <c r="X33" s="110"/>
      <c r="Y33" s="110"/>
      <c r="Z33" s="110"/>
      <c r="AA33" s="110"/>
      <c r="AB33" s="110"/>
      <c r="AC33" s="110"/>
      <c r="AD33" s="110"/>
    </row>
    <row r="34" spans="1:30" x14ac:dyDescent="0.25">
      <c r="A34" s="68"/>
      <c r="B34" s="67"/>
      <c r="C34" s="67"/>
      <c r="D34" s="68"/>
      <c r="E34" s="69" t="s">
        <v>679</v>
      </c>
      <c r="F34" s="67"/>
      <c r="G34" s="67"/>
      <c r="H34" s="67"/>
      <c r="I34" s="81"/>
      <c r="J34" s="81"/>
      <c r="K34" s="81"/>
      <c r="L34" s="79"/>
      <c r="M34" s="79"/>
      <c r="N34" s="79"/>
      <c r="O34" s="79"/>
      <c r="P34" s="79"/>
      <c r="Q34" s="79"/>
      <c r="R34" s="79"/>
      <c r="S34" s="80"/>
      <c r="T34" s="80"/>
      <c r="U34" s="116"/>
      <c r="V34" s="117"/>
      <c r="W34" s="117"/>
      <c r="X34" s="117"/>
      <c r="Y34" s="117"/>
      <c r="Z34" s="117"/>
      <c r="AA34" s="117"/>
      <c r="AB34" s="117"/>
      <c r="AC34" s="117"/>
      <c r="AD34" s="118"/>
    </row>
    <row r="35" spans="1:30" ht="99" x14ac:dyDescent="0.25">
      <c r="A35" s="71">
        <v>1</v>
      </c>
      <c r="B35" s="71" t="s">
        <v>808</v>
      </c>
      <c r="C35" s="72" t="s">
        <v>677</v>
      </c>
      <c r="D35" s="71" t="s">
        <v>300</v>
      </c>
      <c r="E35" s="73" t="s">
        <v>295</v>
      </c>
      <c r="F35" s="71" t="s">
        <v>165</v>
      </c>
      <c r="G35" s="72" t="s">
        <v>166</v>
      </c>
      <c r="H35" s="73" t="s">
        <v>4</v>
      </c>
      <c r="I35" s="74" t="s">
        <v>835</v>
      </c>
      <c r="J35" s="75" t="s">
        <v>785</v>
      </c>
      <c r="K35" s="74" t="s">
        <v>682</v>
      </c>
      <c r="L35" s="76">
        <v>0</v>
      </c>
      <c r="M35" s="76">
        <v>101929.9</v>
      </c>
      <c r="N35" s="76">
        <v>67598.28</v>
      </c>
      <c r="O35" s="76">
        <v>0</v>
      </c>
      <c r="P35" s="76">
        <v>67598.28</v>
      </c>
      <c r="Q35" s="76">
        <v>67598.28</v>
      </c>
      <c r="R35" s="76">
        <v>67598.28</v>
      </c>
      <c r="S35" s="77">
        <f>Q35/M35</f>
        <v>0.66318401175709973</v>
      </c>
      <c r="T35" s="77">
        <v>1</v>
      </c>
      <c r="U35" s="71" t="s">
        <v>796</v>
      </c>
      <c r="V35" s="71" t="s">
        <v>296</v>
      </c>
      <c r="W35" s="71" t="s">
        <v>1180</v>
      </c>
      <c r="X35" s="71" t="s">
        <v>1180</v>
      </c>
      <c r="Y35" s="71" t="s">
        <v>67</v>
      </c>
      <c r="Z35" s="73" t="s">
        <v>1181</v>
      </c>
      <c r="AA35" s="73" t="s">
        <v>1181</v>
      </c>
      <c r="AB35" s="73"/>
      <c r="AC35" s="73" t="s">
        <v>809</v>
      </c>
      <c r="AD35" s="73"/>
    </row>
    <row r="36" spans="1:30" ht="99" x14ac:dyDescent="0.25">
      <c r="A36" s="71">
        <v>2</v>
      </c>
      <c r="B36" s="71" t="s">
        <v>808</v>
      </c>
      <c r="C36" s="72" t="s">
        <v>677</v>
      </c>
      <c r="D36" s="71" t="s">
        <v>302</v>
      </c>
      <c r="E36" s="73" t="s">
        <v>295</v>
      </c>
      <c r="F36" s="71" t="s">
        <v>303</v>
      </c>
      <c r="G36" s="72" t="s">
        <v>304</v>
      </c>
      <c r="H36" s="73" t="s">
        <v>4</v>
      </c>
      <c r="I36" s="74" t="s">
        <v>835</v>
      </c>
      <c r="J36" s="75" t="s">
        <v>785</v>
      </c>
      <c r="K36" s="74" t="s">
        <v>698</v>
      </c>
      <c r="L36" s="76">
        <v>0</v>
      </c>
      <c r="M36" s="76">
        <v>58770.879999999997</v>
      </c>
      <c r="N36" s="76">
        <v>46808.92</v>
      </c>
      <c r="O36" s="76">
        <v>0</v>
      </c>
      <c r="P36" s="76">
        <v>46808.92</v>
      </c>
      <c r="Q36" s="76">
        <v>46808.92</v>
      </c>
      <c r="R36" s="76">
        <v>46808.92</v>
      </c>
      <c r="S36" s="77">
        <f>Q36/M36</f>
        <v>0.7964645075928759</v>
      </c>
      <c r="T36" s="77">
        <v>1</v>
      </c>
      <c r="U36" s="71" t="s">
        <v>796</v>
      </c>
      <c r="V36" s="71" t="s">
        <v>296</v>
      </c>
      <c r="W36" s="71" t="s">
        <v>1180</v>
      </c>
      <c r="X36" s="71" t="s">
        <v>1180</v>
      </c>
      <c r="Y36" s="71" t="s">
        <v>67</v>
      </c>
      <c r="Z36" s="73" t="s">
        <v>1181</v>
      </c>
      <c r="AA36" s="73" t="s">
        <v>1181</v>
      </c>
      <c r="AB36" s="73"/>
      <c r="AC36" s="73" t="s">
        <v>809</v>
      </c>
      <c r="AD36" s="73"/>
    </row>
    <row r="37" spans="1:30" ht="99" x14ac:dyDescent="0.25">
      <c r="A37" s="71">
        <v>3</v>
      </c>
      <c r="B37" s="71" t="s">
        <v>808</v>
      </c>
      <c r="C37" s="72" t="s">
        <v>677</v>
      </c>
      <c r="D37" s="71" t="s">
        <v>306</v>
      </c>
      <c r="E37" s="73" t="s">
        <v>295</v>
      </c>
      <c r="F37" s="71" t="s">
        <v>176</v>
      </c>
      <c r="G37" s="72" t="s">
        <v>177</v>
      </c>
      <c r="H37" s="73" t="s">
        <v>4</v>
      </c>
      <c r="I37" s="74" t="s">
        <v>835</v>
      </c>
      <c r="J37" s="75" t="s">
        <v>785</v>
      </c>
      <c r="K37" s="74" t="s">
        <v>698</v>
      </c>
      <c r="L37" s="76">
        <v>0</v>
      </c>
      <c r="M37" s="76">
        <v>69170.03</v>
      </c>
      <c r="N37" s="76">
        <v>66786.69</v>
      </c>
      <c r="O37" s="76">
        <v>0</v>
      </c>
      <c r="P37" s="76">
        <v>66786.69</v>
      </c>
      <c r="Q37" s="76">
        <v>66786.69</v>
      </c>
      <c r="R37" s="76">
        <v>46808.93</v>
      </c>
      <c r="S37" s="77">
        <f>Q37/M37</f>
        <v>0.96554374777631302</v>
      </c>
      <c r="T37" s="77">
        <v>1</v>
      </c>
      <c r="U37" s="71" t="s">
        <v>796</v>
      </c>
      <c r="V37" s="71" t="s">
        <v>296</v>
      </c>
      <c r="W37" s="71" t="s">
        <v>1180</v>
      </c>
      <c r="X37" s="71" t="s">
        <v>1180</v>
      </c>
      <c r="Y37" s="71" t="s">
        <v>67</v>
      </c>
      <c r="Z37" s="73" t="s">
        <v>1181</v>
      </c>
      <c r="AA37" s="73" t="s">
        <v>1181</v>
      </c>
      <c r="AB37" s="73"/>
      <c r="AC37" s="73" t="s">
        <v>809</v>
      </c>
      <c r="AD37" s="73"/>
    </row>
    <row r="38" spans="1:30" ht="99" x14ac:dyDescent="0.25">
      <c r="A38" s="71">
        <v>4</v>
      </c>
      <c r="B38" s="71" t="s">
        <v>808</v>
      </c>
      <c r="C38" s="72" t="s">
        <v>677</v>
      </c>
      <c r="D38" s="71" t="s">
        <v>307</v>
      </c>
      <c r="E38" s="73" t="s">
        <v>295</v>
      </c>
      <c r="F38" s="71" t="s">
        <v>187</v>
      </c>
      <c r="G38" s="72" t="s">
        <v>188</v>
      </c>
      <c r="H38" s="73" t="s">
        <v>4</v>
      </c>
      <c r="I38" s="74" t="s">
        <v>835</v>
      </c>
      <c r="J38" s="75" t="s">
        <v>785</v>
      </c>
      <c r="K38" s="74" t="s">
        <v>681</v>
      </c>
      <c r="L38" s="76">
        <v>0</v>
      </c>
      <c r="M38" s="76">
        <v>132703.71</v>
      </c>
      <c r="N38" s="76">
        <v>88387.62</v>
      </c>
      <c r="O38" s="76">
        <v>0</v>
      </c>
      <c r="P38" s="76">
        <v>88387.62</v>
      </c>
      <c r="Q38" s="76">
        <v>88387.62</v>
      </c>
      <c r="R38" s="76">
        <v>88387.62</v>
      </c>
      <c r="S38" s="77">
        <f>Q38/M38</f>
        <v>0.66605236583061622</v>
      </c>
      <c r="T38" s="77">
        <v>1</v>
      </c>
      <c r="U38" s="71" t="s">
        <v>796</v>
      </c>
      <c r="V38" s="71" t="s">
        <v>296</v>
      </c>
      <c r="W38" s="71" t="s">
        <v>1180</v>
      </c>
      <c r="X38" s="71" t="s">
        <v>1180</v>
      </c>
      <c r="Y38" s="71" t="s">
        <v>67</v>
      </c>
      <c r="Z38" s="73" t="s">
        <v>1181</v>
      </c>
      <c r="AA38" s="73" t="s">
        <v>1181</v>
      </c>
      <c r="AB38" s="73"/>
      <c r="AC38" s="73" t="s">
        <v>809</v>
      </c>
      <c r="AD38" s="73"/>
    </row>
    <row r="39" spans="1:30" ht="27" x14ac:dyDescent="0.25">
      <c r="A39" s="82">
        <v>4</v>
      </c>
      <c r="B39" s="81"/>
      <c r="C39" s="81"/>
      <c r="D39" s="68"/>
      <c r="E39" s="69" t="s">
        <v>812</v>
      </c>
      <c r="F39" s="81"/>
      <c r="G39" s="81"/>
      <c r="H39" s="81"/>
      <c r="I39" s="81"/>
      <c r="J39" s="81"/>
      <c r="K39" s="81"/>
      <c r="L39" s="79">
        <f t="shared" ref="L39:R39" si="2">+L35+L36+L37+L38</f>
        <v>0</v>
      </c>
      <c r="M39" s="79">
        <f t="shared" si="2"/>
        <v>362574.52</v>
      </c>
      <c r="N39" s="79">
        <f t="shared" si="2"/>
        <v>269581.51</v>
      </c>
      <c r="O39" s="79">
        <f t="shared" si="2"/>
        <v>0</v>
      </c>
      <c r="P39" s="79">
        <f t="shared" si="2"/>
        <v>269581.51</v>
      </c>
      <c r="Q39" s="79">
        <f t="shared" si="2"/>
        <v>269581.51</v>
      </c>
      <c r="R39" s="79">
        <f t="shared" si="2"/>
        <v>249603.75</v>
      </c>
      <c r="S39" s="80">
        <f xml:space="preserve"> Q39/M39</f>
        <v>0.74352028377504298</v>
      </c>
      <c r="T39" s="80">
        <f>(+T35+T36+T37+T38)/A39</f>
        <v>1</v>
      </c>
      <c r="U39" s="110" t="s">
        <v>791</v>
      </c>
      <c r="V39" s="110"/>
      <c r="W39" s="110"/>
      <c r="X39" s="110"/>
      <c r="Y39" s="110"/>
      <c r="Z39" s="110"/>
      <c r="AA39" s="110"/>
      <c r="AB39" s="110"/>
      <c r="AC39" s="110"/>
      <c r="AD39" s="110"/>
    </row>
    <row r="40" spans="1:30" x14ac:dyDescent="0.25">
      <c r="A40" s="68"/>
      <c r="B40" s="67"/>
      <c r="C40" s="67"/>
      <c r="D40" s="68"/>
      <c r="E40" s="69" t="s">
        <v>705</v>
      </c>
      <c r="F40" s="67"/>
      <c r="G40" s="67"/>
      <c r="H40" s="67"/>
      <c r="I40" s="81"/>
      <c r="J40" s="81"/>
      <c r="K40" s="81"/>
      <c r="L40" s="79"/>
      <c r="M40" s="79"/>
      <c r="N40" s="79"/>
      <c r="O40" s="79"/>
      <c r="P40" s="79"/>
      <c r="Q40" s="79"/>
      <c r="R40" s="79"/>
      <c r="S40" s="80"/>
      <c r="T40" s="80"/>
      <c r="U40" s="116"/>
      <c r="V40" s="117"/>
      <c r="W40" s="117"/>
      <c r="X40" s="117"/>
      <c r="Y40" s="117"/>
      <c r="Z40" s="117"/>
      <c r="AA40" s="117"/>
      <c r="AB40" s="117"/>
      <c r="AC40" s="117"/>
      <c r="AD40" s="118"/>
    </row>
    <row r="41" spans="1:30" ht="99" x14ac:dyDescent="0.25">
      <c r="A41" s="71">
        <v>1</v>
      </c>
      <c r="B41" s="71" t="s">
        <v>813</v>
      </c>
      <c r="C41" s="72" t="s">
        <v>677</v>
      </c>
      <c r="D41" s="71" t="s">
        <v>401</v>
      </c>
      <c r="E41" s="73" t="s">
        <v>402</v>
      </c>
      <c r="F41" s="71" t="s">
        <v>192</v>
      </c>
      <c r="G41" s="72" t="s">
        <v>193</v>
      </c>
      <c r="H41" s="73" t="s">
        <v>4</v>
      </c>
      <c r="I41" s="74" t="s">
        <v>835</v>
      </c>
      <c r="J41" s="75" t="s">
        <v>785</v>
      </c>
      <c r="K41" s="74" t="s">
        <v>706</v>
      </c>
      <c r="L41" s="76">
        <v>0</v>
      </c>
      <c r="M41" s="76">
        <v>360034.33</v>
      </c>
      <c r="N41" s="76">
        <v>331811.59999999998</v>
      </c>
      <c r="O41" s="76">
        <v>0</v>
      </c>
      <c r="P41" s="76">
        <v>331811.59999999998</v>
      </c>
      <c r="Q41" s="76">
        <v>331811.59999999998</v>
      </c>
      <c r="R41" s="76">
        <v>331811.59999999998</v>
      </c>
      <c r="S41" s="77">
        <f>Q41/M41</f>
        <v>0.92161100303962673</v>
      </c>
      <c r="T41" s="77">
        <v>1</v>
      </c>
      <c r="U41" s="71" t="s">
        <v>796</v>
      </c>
      <c r="V41" s="71" t="s">
        <v>403</v>
      </c>
      <c r="W41" s="71" t="s">
        <v>725</v>
      </c>
      <c r="X41" s="71" t="s">
        <v>725</v>
      </c>
      <c r="Y41" s="71" t="s">
        <v>350</v>
      </c>
      <c r="Z41" s="73" t="s">
        <v>1243</v>
      </c>
      <c r="AA41" s="73" t="s">
        <v>1243</v>
      </c>
      <c r="AB41" s="73"/>
      <c r="AC41" s="73" t="s">
        <v>811</v>
      </c>
      <c r="AD41" s="73"/>
    </row>
    <row r="42" spans="1:30" ht="99" x14ac:dyDescent="0.25">
      <c r="A42" s="71">
        <v>2</v>
      </c>
      <c r="B42" s="71" t="s">
        <v>813</v>
      </c>
      <c r="C42" s="72" t="s">
        <v>677</v>
      </c>
      <c r="D42" s="71" t="s">
        <v>410</v>
      </c>
      <c r="E42" s="73" t="s">
        <v>411</v>
      </c>
      <c r="F42" s="71" t="s">
        <v>113</v>
      </c>
      <c r="G42" s="72" t="s">
        <v>412</v>
      </c>
      <c r="H42" s="73" t="s">
        <v>4</v>
      </c>
      <c r="I42" s="74" t="s">
        <v>835</v>
      </c>
      <c r="J42" s="75" t="s">
        <v>785</v>
      </c>
      <c r="K42" s="74" t="s">
        <v>706</v>
      </c>
      <c r="L42" s="76">
        <v>0</v>
      </c>
      <c r="M42" s="76">
        <v>360036.43</v>
      </c>
      <c r="N42" s="76">
        <v>320264.56</v>
      </c>
      <c r="O42" s="76">
        <v>0</v>
      </c>
      <c r="P42" s="76">
        <v>320264.56</v>
      </c>
      <c r="Q42" s="76">
        <v>320264.56</v>
      </c>
      <c r="R42" s="76">
        <v>320264.56</v>
      </c>
      <c r="S42" s="77">
        <f>Q42/M42</f>
        <v>0.88953376190292743</v>
      </c>
      <c r="T42" s="77">
        <v>1</v>
      </c>
      <c r="U42" s="71" t="s">
        <v>796</v>
      </c>
      <c r="V42" s="71" t="s">
        <v>403</v>
      </c>
      <c r="W42" s="71" t="s">
        <v>725</v>
      </c>
      <c r="X42" s="71" t="s">
        <v>725</v>
      </c>
      <c r="Y42" s="71" t="s">
        <v>350</v>
      </c>
      <c r="Z42" s="73" t="s">
        <v>1243</v>
      </c>
      <c r="AA42" s="73" t="s">
        <v>1243</v>
      </c>
      <c r="AB42" s="73"/>
      <c r="AC42" s="73" t="s">
        <v>810</v>
      </c>
      <c r="AD42" s="73"/>
    </row>
    <row r="43" spans="1:30" ht="99" x14ac:dyDescent="0.25">
      <c r="A43" s="71">
        <v>3</v>
      </c>
      <c r="B43" s="71" t="s">
        <v>813</v>
      </c>
      <c r="C43" s="72" t="s">
        <v>677</v>
      </c>
      <c r="D43" s="71" t="s">
        <v>413</v>
      </c>
      <c r="E43" s="73" t="s">
        <v>414</v>
      </c>
      <c r="F43" s="71" t="s">
        <v>415</v>
      </c>
      <c r="G43" s="72" t="s">
        <v>416</v>
      </c>
      <c r="H43" s="73" t="s">
        <v>4</v>
      </c>
      <c r="I43" s="74" t="s">
        <v>835</v>
      </c>
      <c r="J43" s="75" t="s">
        <v>785</v>
      </c>
      <c r="K43" s="74" t="s">
        <v>706</v>
      </c>
      <c r="L43" s="76">
        <v>0</v>
      </c>
      <c r="M43" s="76">
        <v>366662.51</v>
      </c>
      <c r="N43" s="76">
        <v>253952.08</v>
      </c>
      <c r="O43" s="76">
        <v>0</v>
      </c>
      <c r="P43" s="76">
        <v>253952.08</v>
      </c>
      <c r="Q43" s="76">
        <v>253952.08</v>
      </c>
      <c r="R43" s="76">
        <v>253952.08</v>
      </c>
      <c r="S43" s="77">
        <f>Q43/M43</f>
        <v>0.69260443343389533</v>
      </c>
      <c r="T43" s="77">
        <v>1</v>
      </c>
      <c r="U43" s="71" t="s">
        <v>796</v>
      </c>
      <c r="V43" s="71" t="s">
        <v>417</v>
      </c>
      <c r="W43" s="71" t="s">
        <v>1244</v>
      </c>
      <c r="X43" s="71" t="s">
        <v>1244</v>
      </c>
      <c r="Y43" s="71" t="s">
        <v>350</v>
      </c>
      <c r="Z43" s="73" t="s">
        <v>1245</v>
      </c>
      <c r="AA43" s="73" t="s">
        <v>1245</v>
      </c>
      <c r="AB43" s="73"/>
      <c r="AC43" s="73" t="s">
        <v>810</v>
      </c>
      <c r="AD43" s="73"/>
    </row>
    <row r="44" spans="1:30" ht="27" x14ac:dyDescent="0.25">
      <c r="A44" s="82">
        <v>3</v>
      </c>
      <c r="B44" s="81"/>
      <c r="C44" s="81"/>
      <c r="D44" s="68"/>
      <c r="E44" s="69" t="s">
        <v>814</v>
      </c>
      <c r="F44" s="81"/>
      <c r="G44" s="81"/>
      <c r="H44" s="81"/>
      <c r="I44" s="81"/>
      <c r="J44" s="81"/>
      <c r="K44" s="81"/>
      <c r="L44" s="79">
        <f t="shared" ref="L44:R44" si="3">+L41+L42+L43</f>
        <v>0</v>
      </c>
      <c r="M44" s="79">
        <f t="shared" si="3"/>
        <v>1086733.27</v>
      </c>
      <c r="N44" s="79">
        <f t="shared" si="3"/>
        <v>906028.23999999987</v>
      </c>
      <c r="O44" s="79">
        <f t="shared" si="3"/>
        <v>0</v>
      </c>
      <c r="P44" s="79">
        <f t="shared" si="3"/>
        <v>906028.23999999987</v>
      </c>
      <c r="Q44" s="79">
        <f t="shared" si="3"/>
        <v>906028.23999999987</v>
      </c>
      <c r="R44" s="79">
        <f t="shared" si="3"/>
        <v>906028.23999999987</v>
      </c>
      <c r="S44" s="80">
        <f xml:space="preserve"> Q44/M44</f>
        <v>0.83371721931362219</v>
      </c>
      <c r="T44" s="80">
        <f>(+T41+T42+T43)/A44</f>
        <v>1</v>
      </c>
      <c r="U44" s="110" t="s">
        <v>791</v>
      </c>
      <c r="V44" s="110"/>
      <c r="W44" s="110"/>
      <c r="X44" s="110"/>
      <c r="Y44" s="110"/>
      <c r="Z44" s="110"/>
      <c r="AA44" s="110"/>
      <c r="AB44" s="110"/>
      <c r="AC44" s="110"/>
      <c r="AD44" s="110"/>
    </row>
    <row r="45" spans="1:30" x14ac:dyDescent="0.25">
      <c r="A45" s="68"/>
      <c r="B45" s="67"/>
      <c r="C45" s="67"/>
      <c r="D45" s="68"/>
      <c r="E45" s="69" t="s">
        <v>710</v>
      </c>
      <c r="F45" s="67"/>
      <c r="G45" s="67"/>
      <c r="H45" s="67"/>
      <c r="I45" s="81"/>
      <c r="J45" s="81"/>
      <c r="K45" s="81"/>
      <c r="L45" s="79"/>
      <c r="M45" s="79"/>
      <c r="N45" s="79"/>
      <c r="O45" s="79"/>
      <c r="P45" s="79"/>
      <c r="Q45" s="79"/>
      <c r="R45" s="79"/>
      <c r="S45" s="80"/>
      <c r="T45" s="80"/>
      <c r="U45" s="116"/>
      <c r="V45" s="117"/>
      <c r="W45" s="117"/>
      <c r="X45" s="117"/>
      <c r="Y45" s="117"/>
      <c r="Z45" s="117"/>
      <c r="AA45" s="117"/>
      <c r="AB45" s="117"/>
      <c r="AC45" s="117"/>
      <c r="AD45" s="118"/>
    </row>
    <row r="46" spans="1:30" ht="99" x14ac:dyDescent="0.25">
      <c r="A46" s="71">
        <v>1</v>
      </c>
      <c r="B46" s="71" t="s">
        <v>794</v>
      </c>
      <c r="C46" s="72" t="s">
        <v>677</v>
      </c>
      <c r="D46" s="71" t="s">
        <v>463</v>
      </c>
      <c r="E46" s="73" t="s">
        <v>464</v>
      </c>
      <c r="F46" s="71" t="s">
        <v>465</v>
      </c>
      <c r="G46" s="72" t="s">
        <v>466</v>
      </c>
      <c r="H46" s="73" t="s">
        <v>4</v>
      </c>
      <c r="I46" s="74" t="s">
        <v>835</v>
      </c>
      <c r="J46" s="75" t="s">
        <v>785</v>
      </c>
      <c r="K46" s="74" t="s">
        <v>715</v>
      </c>
      <c r="L46" s="76">
        <v>0</v>
      </c>
      <c r="M46" s="76">
        <v>457979.44</v>
      </c>
      <c r="N46" s="76">
        <v>408270.21</v>
      </c>
      <c r="O46" s="76">
        <v>0</v>
      </c>
      <c r="P46" s="76">
        <v>408270.21</v>
      </c>
      <c r="Q46" s="76">
        <v>408270.21</v>
      </c>
      <c r="R46" s="76">
        <v>408270.21</v>
      </c>
      <c r="S46" s="77">
        <f>Q46/M46</f>
        <v>0.89145969085424448</v>
      </c>
      <c r="T46" s="77">
        <v>1</v>
      </c>
      <c r="U46" s="71" t="s">
        <v>796</v>
      </c>
      <c r="V46" s="71" t="s">
        <v>396</v>
      </c>
      <c r="W46" s="71" t="s">
        <v>396</v>
      </c>
      <c r="X46" s="71" t="s">
        <v>396</v>
      </c>
      <c r="Y46" s="71" t="s">
        <v>467</v>
      </c>
      <c r="Z46" s="73" t="s">
        <v>467</v>
      </c>
      <c r="AA46" s="73" t="s">
        <v>467</v>
      </c>
      <c r="AB46" s="73"/>
      <c r="AC46" s="73" t="s">
        <v>815</v>
      </c>
      <c r="AD46" s="73"/>
    </row>
    <row r="47" spans="1:30" ht="27" x14ac:dyDescent="0.25">
      <c r="A47" s="82">
        <v>1</v>
      </c>
      <c r="B47" s="81"/>
      <c r="C47" s="81"/>
      <c r="D47" s="68"/>
      <c r="E47" s="69" t="s">
        <v>798</v>
      </c>
      <c r="F47" s="81"/>
      <c r="G47" s="81"/>
      <c r="H47" s="81"/>
      <c r="I47" s="81"/>
      <c r="J47" s="81"/>
      <c r="K47" s="81"/>
      <c r="L47" s="79">
        <f t="shared" ref="L47:R47" si="4">+L46</f>
        <v>0</v>
      </c>
      <c r="M47" s="79">
        <f t="shared" si="4"/>
        <v>457979.44</v>
      </c>
      <c r="N47" s="79">
        <f t="shared" si="4"/>
        <v>408270.21</v>
      </c>
      <c r="O47" s="79">
        <f t="shared" si="4"/>
        <v>0</v>
      </c>
      <c r="P47" s="79">
        <f t="shared" si="4"/>
        <v>408270.21</v>
      </c>
      <c r="Q47" s="79">
        <f t="shared" si="4"/>
        <v>408270.21</v>
      </c>
      <c r="R47" s="79">
        <f t="shared" si="4"/>
        <v>408270.21</v>
      </c>
      <c r="S47" s="80">
        <f xml:space="preserve"> Q47/M47</f>
        <v>0.89145969085424448</v>
      </c>
      <c r="T47" s="80">
        <f>(+T46)/A47</f>
        <v>1</v>
      </c>
      <c r="U47" s="110" t="s">
        <v>791</v>
      </c>
      <c r="V47" s="110"/>
      <c r="W47" s="110"/>
      <c r="X47" s="110"/>
      <c r="Y47" s="110"/>
      <c r="Z47" s="110"/>
      <c r="AA47" s="110"/>
      <c r="AB47" s="110"/>
      <c r="AC47" s="110"/>
      <c r="AD47" s="110"/>
    </row>
    <row r="48" spans="1:30" x14ac:dyDescent="0.25">
      <c r="A48" s="68"/>
      <c r="B48" s="67"/>
      <c r="C48" s="67"/>
      <c r="D48" s="68"/>
      <c r="E48" s="69" t="s">
        <v>716</v>
      </c>
      <c r="F48" s="67"/>
      <c r="G48" s="67"/>
      <c r="H48" s="67"/>
      <c r="I48" s="81"/>
      <c r="J48" s="81"/>
      <c r="K48" s="81"/>
      <c r="L48" s="79"/>
      <c r="M48" s="79"/>
      <c r="N48" s="79"/>
      <c r="O48" s="79"/>
      <c r="P48" s="79"/>
      <c r="Q48" s="79"/>
      <c r="R48" s="79"/>
      <c r="S48" s="80"/>
      <c r="T48" s="80"/>
      <c r="U48" s="116"/>
      <c r="V48" s="117"/>
      <c r="W48" s="117"/>
      <c r="X48" s="117"/>
      <c r="Y48" s="117"/>
      <c r="Z48" s="117"/>
      <c r="AA48" s="117"/>
      <c r="AB48" s="117"/>
      <c r="AC48" s="117"/>
      <c r="AD48" s="118"/>
    </row>
    <row r="49" spans="1:30" ht="99" x14ac:dyDescent="0.25">
      <c r="A49" s="71">
        <v>1</v>
      </c>
      <c r="B49" s="71" t="s">
        <v>816</v>
      </c>
      <c r="C49" s="72" t="s">
        <v>677</v>
      </c>
      <c r="D49" s="71" t="s">
        <v>471</v>
      </c>
      <c r="E49" s="73" t="s">
        <v>472</v>
      </c>
      <c r="F49" s="71" t="s">
        <v>23</v>
      </c>
      <c r="G49" s="72" t="s">
        <v>24</v>
      </c>
      <c r="H49" s="73" t="s">
        <v>4</v>
      </c>
      <c r="I49" s="74" t="s">
        <v>835</v>
      </c>
      <c r="J49" s="75" t="s">
        <v>785</v>
      </c>
      <c r="K49" s="74" t="s">
        <v>718</v>
      </c>
      <c r="L49" s="76">
        <v>0</v>
      </c>
      <c r="M49" s="76">
        <v>2181830.3199999998</v>
      </c>
      <c r="N49" s="76">
        <v>2181830.3199999998</v>
      </c>
      <c r="O49" s="76">
        <v>2157095.91</v>
      </c>
      <c r="P49" s="76">
        <v>24734.41</v>
      </c>
      <c r="Q49" s="76">
        <v>2181830.3199999998</v>
      </c>
      <c r="R49" s="76">
        <v>2181830.3199999998</v>
      </c>
      <c r="S49" s="77">
        <f>Q49/M49</f>
        <v>1</v>
      </c>
      <c r="T49" s="77">
        <v>0.9</v>
      </c>
      <c r="U49" s="71" t="s">
        <v>796</v>
      </c>
      <c r="V49" s="71" t="s">
        <v>164</v>
      </c>
      <c r="W49" s="71" t="s">
        <v>55</v>
      </c>
      <c r="X49" s="71" t="s">
        <v>55</v>
      </c>
      <c r="Y49" s="71" t="s">
        <v>79</v>
      </c>
      <c r="Z49" s="73" t="s">
        <v>719</v>
      </c>
      <c r="AA49" s="73" t="s">
        <v>719</v>
      </c>
      <c r="AB49" s="73"/>
      <c r="AC49" s="73" t="s">
        <v>831</v>
      </c>
      <c r="AD49" s="73"/>
    </row>
    <row r="50" spans="1:30" ht="99" x14ac:dyDescent="0.25">
      <c r="A50" s="71">
        <v>2</v>
      </c>
      <c r="B50" s="71" t="s">
        <v>816</v>
      </c>
      <c r="C50" s="72" t="s">
        <v>677</v>
      </c>
      <c r="D50" s="71" t="s">
        <v>480</v>
      </c>
      <c r="E50" s="73" t="s">
        <v>481</v>
      </c>
      <c r="F50" s="71" t="s">
        <v>119</v>
      </c>
      <c r="G50" s="72" t="s">
        <v>120</v>
      </c>
      <c r="H50" s="73" t="s">
        <v>4</v>
      </c>
      <c r="I50" s="74" t="s">
        <v>835</v>
      </c>
      <c r="J50" s="75" t="s">
        <v>785</v>
      </c>
      <c r="K50" s="74" t="s">
        <v>721</v>
      </c>
      <c r="L50" s="76">
        <v>0</v>
      </c>
      <c r="M50" s="76">
        <v>9080291.8100000005</v>
      </c>
      <c r="N50" s="76">
        <v>2925401.84</v>
      </c>
      <c r="O50" s="76">
        <v>0</v>
      </c>
      <c r="P50" s="76">
        <v>2925401.84</v>
      </c>
      <c r="Q50" s="76">
        <v>2925401.84</v>
      </c>
      <c r="R50" s="76">
        <v>1502393.93</v>
      </c>
      <c r="S50" s="77">
        <f>Q50/M50</f>
        <v>0.32217046557670043</v>
      </c>
      <c r="T50" s="77">
        <v>0.15</v>
      </c>
      <c r="U50" s="71" t="s">
        <v>796</v>
      </c>
      <c r="V50" s="71" t="s">
        <v>478</v>
      </c>
      <c r="W50" s="71" t="s">
        <v>1188</v>
      </c>
      <c r="X50" s="71" t="s">
        <v>1188</v>
      </c>
      <c r="Y50" s="71" t="s">
        <v>479</v>
      </c>
      <c r="Z50" s="73" t="s">
        <v>1246</v>
      </c>
      <c r="AA50" s="73" t="s">
        <v>1246</v>
      </c>
      <c r="AB50" s="73"/>
      <c r="AC50" s="73" t="s">
        <v>817</v>
      </c>
      <c r="AD50" s="73"/>
    </row>
    <row r="51" spans="1:30" ht="99" x14ac:dyDescent="0.25">
      <c r="A51" s="71">
        <v>3</v>
      </c>
      <c r="B51" s="71" t="s">
        <v>816</v>
      </c>
      <c r="C51" s="72" t="s">
        <v>677</v>
      </c>
      <c r="D51" s="71" t="s">
        <v>1247</v>
      </c>
      <c r="E51" s="73" t="s">
        <v>1248</v>
      </c>
      <c r="F51" s="71" t="s">
        <v>17</v>
      </c>
      <c r="G51" s="72" t="s">
        <v>18</v>
      </c>
      <c r="H51" s="73" t="s">
        <v>4</v>
      </c>
      <c r="I51" s="74" t="s">
        <v>835</v>
      </c>
      <c r="J51" s="75" t="s">
        <v>785</v>
      </c>
      <c r="K51" s="74" t="s">
        <v>1249</v>
      </c>
      <c r="L51" s="76">
        <v>0</v>
      </c>
      <c r="M51" s="76">
        <v>5405650.7199999997</v>
      </c>
      <c r="N51" s="76">
        <v>0</v>
      </c>
      <c r="O51" s="76">
        <v>0</v>
      </c>
      <c r="P51" s="76">
        <v>0</v>
      </c>
      <c r="Q51" s="76">
        <v>0</v>
      </c>
      <c r="R51" s="76">
        <v>0</v>
      </c>
      <c r="S51" s="77">
        <f>Q51/M51</f>
        <v>0</v>
      </c>
      <c r="T51" s="77">
        <v>0.33</v>
      </c>
      <c r="U51" s="71" t="s">
        <v>796</v>
      </c>
      <c r="V51" s="71" t="s">
        <v>1250</v>
      </c>
      <c r="W51" s="71" t="s">
        <v>1250</v>
      </c>
      <c r="X51" s="71" t="s">
        <v>1250</v>
      </c>
      <c r="Y51" s="71" t="s">
        <v>1251</v>
      </c>
      <c r="Z51" s="73" t="s">
        <v>1251</v>
      </c>
      <c r="AA51" s="73" t="s">
        <v>678</v>
      </c>
      <c r="AB51" s="73"/>
      <c r="AC51" s="73" t="s">
        <v>1078</v>
      </c>
      <c r="AD51" s="73"/>
    </row>
    <row r="52" spans="1:30" ht="27" x14ac:dyDescent="0.25">
      <c r="A52" s="82">
        <v>3</v>
      </c>
      <c r="B52" s="81"/>
      <c r="C52" s="81"/>
      <c r="D52" s="68"/>
      <c r="E52" s="69" t="s">
        <v>818</v>
      </c>
      <c r="F52" s="81"/>
      <c r="G52" s="81"/>
      <c r="H52" s="81"/>
      <c r="I52" s="81"/>
      <c r="J52" s="81"/>
      <c r="K52" s="81"/>
      <c r="L52" s="79">
        <f t="shared" ref="L52:R52" si="5">+L49+L50+L51</f>
        <v>0</v>
      </c>
      <c r="M52" s="79">
        <f t="shared" si="5"/>
        <v>16667772.850000001</v>
      </c>
      <c r="N52" s="79">
        <f t="shared" si="5"/>
        <v>5107232.16</v>
      </c>
      <c r="O52" s="79">
        <f t="shared" si="5"/>
        <v>2157095.91</v>
      </c>
      <c r="P52" s="79">
        <f t="shared" si="5"/>
        <v>2950136.25</v>
      </c>
      <c r="Q52" s="79">
        <f t="shared" si="5"/>
        <v>5107232.16</v>
      </c>
      <c r="R52" s="79">
        <f t="shared" si="5"/>
        <v>3684224.25</v>
      </c>
      <c r="S52" s="80">
        <f xml:space="preserve"> Q52/M52</f>
        <v>0.30641359262344398</v>
      </c>
      <c r="T52" s="80">
        <f>(+T49+T50+T51)/A52</f>
        <v>0.46</v>
      </c>
      <c r="U52" s="110" t="s">
        <v>791</v>
      </c>
      <c r="V52" s="110"/>
      <c r="W52" s="110"/>
      <c r="X52" s="110"/>
      <c r="Y52" s="110"/>
      <c r="Z52" s="110"/>
      <c r="AA52" s="110"/>
      <c r="AB52" s="110"/>
      <c r="AC52" s="110"/>
      <c r="AD52" s="110"/>
    </row>
    <row r="53" spans="1:30" x14ac:dyDescent="0.25">
      <c r="A53" s="68"/>
      <c r="B53" s="67"/>
      <c r="C53" s="67"/>
      <c r="D53" s="68"/>
      <c r="E53" s="69" t="s">
        <v>722</v>
      </c>
      <c r="F53" s="67"/>
      <c r="G53" s="67"/>
      <c r="H53" s="67"/>
      <c r="I53" s="81"/>
      <c r="J53" s="81"/>
      <c r="K53" s="81"/>
      <c r="L53" s="79"/>
      <c r="M53" s="79"/>
      <c r="N53" s="79"/>
      <c r="O53" s="79"/>
      <c r="P53" s="79"/>
      <c r="Q53" s="79"/>
      <c r="R53" s="79"/>
      <c r="S53" s="80"/>
      <c r="T53" s="80"/>
      <c r="U53" s="116"/>
      <c r="V53" s="117"/>
      <c r="W53" s="117"/>
      <c r="X53" s="117"/>
      <c r="Y53" s="117"/>
      <c r="Z53" s="117"/>
      <c r="AA53" s="117"/>
      <c r="AB53" s="117"/>
      <c r="AC53" s="117"/>
      <c r="AD53" s="118"/>
    </row>
    <row r="54" spans="1:30" ht="99" x14ac:dyDescent="0.25">
      <c r="A54" s="71">
        <v>1</v>
      </c>
      <c r="B54" s="71" t="s">
        <v>819</v>
      </c>
      <c r="C54" s="72" t="s">
        <v>677</v>
      </c>
      <c r="D54" s="71" t="s">
        <v>496</v>
      </c>
      <c r="E54" s="73" t="s">
        <v>497</v>
      </c>
      <c r="F54" s="71" t="s">
        <v>17</v>
      </c>
      <c r="G54" s="72" t="s">
        <v>18</v>
      </c>
      <c r="H54" s="73" t="s">
        <v>4</v>
      </c>
      <c r="I54" s="74" t="s">
        <v>835</v>
      </c>
      <c r="J54" s="75" t="s">
        <v>785</v>
      </c>
      <c r="K54" s="74" t="s">
        <v>729</v>
      </c>
      <c r="L54" s="76">
        <v>0</v>
      </c>
      <c r="M54" s="76">
        <v>1233253.6200000001</v>
      </c>
      <c r="N54" s="76">
        <v>303719.32</v>
      </c>
      <c r="O54" s="76">
        <v>0</v>
      </c>
      <c r="P54" s="76">
        <v>303719.32</v>
      </c>
      <c r="Q54" s="76">
        <v>303719.32</v>
      </c>
      <c r="R54" s="76">
        <v>303719.32</v>
      </c>
      <c r="S54" s="77">
        <f>Q54/M54</f>
        <v>0.24627482544912374</v>
      </c>
      <c r="T54" s="77">
        <v>0.8</v>
      </c>
      <c r="U54" s="71" t="s">
        <v>796</v>
      </c>
      <c r="V54" s="71" t="s">
        <v>396</v>
      </c>
      <c r="W54" s="71" t="s">
        <v>396</v>
      </c>
      <c r="X54" s="71" t="s">
        <v>1252</v>
      </c>
      <c r="Y54" s="71" t="s">
        <v>467</v>
      </c>
      <c r="Z54" s="73" t="s">
        <v>467</v>
      </c>
      <c r="AA54" s="73" t="s">
        <v>467</v>
      </c>
      <c r="AB54" s="73"/>
      <c r="AC54" s="73" t="s">
        <v>1253</v>
      </c>
      <c r="AD54" s="73"/>
    </row>
    <row r="55" spans="1:30" ht="99" x14ac:dyDescent="0.25">
      <c r="A55" s="71">
        <v>2</v>
      </c>
      <c r="B55" s="71" t="s">
        <v>819</v>
      </c>
      <c r="C55" s="72" t="s">
        <v>677</v>
      </c>
      <c r="D55" s="71" t="s">
        <v>1254</v>
      </c>
      <c r="E55" s="73" t="s">
        <v>1255</v>
      </c>
      <c r="F55" s="71" t="s">
        <v>165</v>
      </c>
      <c r="G55" s="72" t="s">
        <v>166</v>
      </c>
      <c r="H55" s="73" t="s">
        <v>4</v>
      </c>
      <c r="I55" s="74" t="s">
        <v>835</v>
      </c>
      <c r="J55" s="75" t="s">
        <v>785</v>
      </c>
      <c r="K55" s="74" t="s">
        <v>1256</v>
      </c>
      <c r="L55" s="76">
        <v>0</v>
      </c>
      <c r="M55" s="76">
        <v>2981130.09</v>
      </c>
      <c r="N55" s="76">
        <v>0</v>
      </c>
      <c r="O55" s="76">
        <v>0</v>
      </c>
      <c r="P55" s="76">
        <v>0</v>
      </c>
      <c r="Q55" s="76">
        <v>0</v>
      </c>
      <c r="R55" s="76">
        <v>0</v>
      </c>
      <c r="S55" s="77">
        <f>Q55/M55</f>
        <v>0</v>
      </c>
      <c r="T55" s="77">
        <v>0.3</v>
      </c>
      <c r="U55" s="71" t="s">
        <v>796</v>
      </c>
      <c r="V55" s="71" t="s">
        <v>1250</v>
      </c>
      <c r="W55" s="71" t="s">
        <v>1250</v>
      </c>
      <c r="X55" s="71" t="s">
        <v>1250</v>
      </c>
      <c r="Y55" s="71" t="s">
        <v>1251</v>
      </c>
      <c r="Z55" s="73" t="s">
        <v>1251</v>
      </c>
      <c r="AA55" s="73" t="s">
        <v>678</v>
      </c>
      <c r="AB55" s="73"/>
      <c r="AC55" s="73" t="s">
        <v>1078</v>
      </c>
      <c r="AD55" s="73"/>
    </row>
    <row r="56" spans="1:30" ht="27" x14ac:dyDescent="0.25">
      <c r="A56" s="82">
        <v>2</v>
      </c>
      <c r="B56" s="81"/>
      <c r="C56" s="81"/>
      <c r="D56" s="68"/>
      <c r="E56" s="69" t="s">
        <v>821</v>
      </c>
      <c r="F56" s="81"/>
      <c r="G56" s="81"/>
      <c r="H56" s="81"/>
      <c r="I56" s="81"/>
      <c r="J56" s="81"/>
      <c r="K56" s="81"/>
      <c r="L56" s="79">
        <f t="shared" ref="L56:R56" si="6">+L54+L55</f>
        <v>0</v>
      </c>
      <c r="M56" s="79">
        <f t="shared" si="6"/>
        <v>4214383.71</v>
      </c>
      <c r="N56" s="79">
        <f t="shared" si="6"/>
        <v>303719.32</v>
      </c>
      <c r="O56" s="79">
        <f t="shared" si="6"/>
        <v>0</v>
      </c>
      <c r="P56" s="79">
        <f t="shared" si="6"/>
        <v>303719.32</v>
      </c>
      <c r="Q56" s="79">
        <f t="shared" si="6"/>
        <v>303719.32</v>
      </c>
      <c r="R56" s="79">
        <f t="shared" si="6"/>
        <v>303719.32</v>
      </c>
      <c r="S56" s="80">
        <f xml:space="preserve"> Q56/M56</f>
        <v>7.2067315389276701E-2</v>
      </c>
      <c r="T56" s="80">
        <f>(+T54+T55)/A56</f>
        <v>0.55000000000000004</v>
      </c>
      <c r="U56" s="110" t="s">
        <v>791</v>
      </c>
      <c r="V56" s="110"/>
      <c r="W56" s="110"/>
      <c r="X56" s="110"/>
      <c r="Y56" s="110"/>
      <c r="Z56" s="110"/>
      <c r="AA56" s="110"/>
      <c r="AB56" s="110"/>
      <c r="AC56" s="110"/>
      <c r="AD56" s="110"/>
    </row>
    <row r="57" spans="1:30" x14ac:dyDescent="0.25">
      <c r="A57" s="68"/>
      <c r="B57" s="67"/>
      <c r="C57" s="67"/>
      <c r="D57" s="68"/>
      <c r="E57" s="69" t="s">
        <v>731</v>
      </c>
      <c r="F57" s="67"/>
      <c r="G57" s="67"/>
      <c r="H57" s="67"/>
      <c r="I57" s="81"/>
      <c r="J57" s="81"/>
      <c r="K57" s="81"/>
      <c r="L57" s="79"/>
      <c r="M57" s="79"/>
      <c r="N57" s="79"/>
      <c r="O57" s="79"/>
      <c r="P57" s="79"/>
      <c r="Q57" s="79"/>
      <c r="R57" s="79"/>
      <c r="S57" s="80"/>
      <c r="T57" s="80"/>
      <c r="U57" s="116"/>
      <c r="V57" s="117"/>
      <c r="W57" s="117"/>
      <c r="X57" s="117"/>
      <c r="Y57" s="117"/>
      <c r="Z57" s="117"/>
      <c r="AA57" s="117"/>
      <c r="AB57" s="117"/>
      <c r="AC57" s="117"/>
      <c r="AD57" s="118"/>
    </row>
    <row r="58" spans="1:30" ht="99" x14ac:dyDescent="0.25">
      <c r="A58" s="71">
        <v>1</v>
      </c>
      <c r="B58" s="71" t="s">
        <v>822</v>
      </c>
      <c r="C58" s="72" t="s">
        <v>677</v>
      </c>
      <c r="D58" s="71" t="s">
        <v>513</v>
      </c>
      <c r="E58" s="73" t="s">
        <v>514</v>
      </c>
      <c r="F58" s="71" t="s">
        <v>446</v>
      </c>
      <c r="G58" s="72" t="s">
        <v>447</v>
      </c>
      <c r="H58" s="73" t="s">
        <v>4</v>
      </c>
      <c r="I58" s="74" t="s">
        <v>835</v>
      </c>
      <c r="J58" s="75" t="s">
        <v>785</v>
      </c>
      <c r="K58" s="74" t="s">
        <v>735</v>
      </c>
      <c r="L58" s="76">
        <v>0</v>
      </c>
      <c r="M58" s="76">
        <v>95454.73</v>
      </c>
      <c r="N58" s="76">
        <v>0</v>
      </c>
      <c r="O58" s="76">
        <v>0</v>
      </c>
      <c r="P58" s="76">
        <v>0</v>
      </c>
      <c r="Q58" s="76">
        <v>0</v>
      </c>
      <c r="R58" s="76">
        <v>0</v>
      </c>
      <c r="S58" s="77">
        <f>Q58/M58</f>
        <v>0</v>
      </c>
      <c r="T58" s="77">
        <v>1</v>
      </c>
      <c r="U58" s="71" t="s">
        <v>796</v>
      </c>
      <c r="V58" s="71" t="s">
        <v>515</v>
      </c>
      <c r="W58" s="71" t="s">
        <v>1257</v>
      </c>
      <c r="X58" s="71" t="s">
        <v>1257</v>
      </c>
      <c r="Y58" s="71" t="s">
        <v>396</v>
      </c>
      <c r="Z58" s="73" t="s">
        <v>1164</v>
      </c>
      <c r="AA58" s="73" t="s">
        <v>1164</v>
      </c>
      <c r="AB58" s="73"/>
      <c r="AC58" s="73" t="s">
        <v>823</v>
      </c>
      <c r="AD58" s="73"/>
    </row>
    <row r="59" spans="1:30" ht="99" x14ac:dyDescent="0.25">
      <c r="A59" s="71">
        <v>2</v>
      </c>
      <c r="B59" s="71" t="s">
        <v>822</v>
      </c>
      <c r="C59" s="72" t="s">
        <v>677</v>
      </c>
      <c r="D59" s="71" t="s">
        <v>516</v>
      </c>
      <c r="E59" s="73" t="s">
        <v>505</v>
      </c>
      <c r="F59" s="71" t="s">
        <v>446</v>
      </c>
      <c r="G59" s="72" t="s">
        <v>447</v>
      </c>
      <c r="H59" s="73" t="s">
        <v>4</v>
      </c>
      <c r="I59" s="74" t="s">
        <v>835</v>
      </c>
      <c r="J59" s="75" t="s">
        <v>785</v>
      </c>
      <c r="K59" s="74" t="s">
        <v>736</v>
      </c>
      <c r="L59" s="76">
        <v>0</v>
      </c>
      <c r="M59" s="76">
        <v>602298.54</v>
      </c>
      <c r="N59" s="76">
        <v>0</v>
      </c>
      <c r="O59" s="76">
        <v>0</v>
      </c>
      <c r="P59" s="76">
        <v>0</v>
      </c>
      <c r="Q59" s="76">
        <v>0</v>
      </c>
      <c r="R59" s="76">
        <v>0</v>
      </c>
      <c r="S59" s="77">
        <f>Q59/M59</f>
        <v>0</v>
      </c>
      <c r="T59" s="77">
        <v>1</v>
      </c>
      <c r="U59" s="71" t="s">
        <v>796</v>
      </c>
      <c r="V59" s="71" t="s">
        <v>515</v>
      </c>
      <c r="W59" s="71" t="s">
        <v>1257</v>
      </c>
      <c r="X59" s="71" t="s">
        <v>1257</v>
      </c>
      <c r="Y59" s="71" t="s">
        <v>396</v>
      </c>
      <c r="Z59" s="73" t="s">
        <v>1184</v>
      </c>
      <c r="AA59" s="73" t="s">
        <v>1184</v>
      </c>
      <c r="AB59" s="73"/>
      <c r="AC59" s="73" t="s">
        <v>817</v>
      </c>
      <c r="AD59" s="73"/>
    </row>
    <row r="60" spans="1:30" ht="99" x14ac:dyDescent="0.25">
      <c r="A60" s="71">
        <v>3</v>
      </c>
      <c r="B60" s="71" t="s">
        <v>822</v>
      </c>
      <c r="C60" s="72" t="s">
        <v>677</v>
      </c>
      <c r="D60" s="71" t="s">
        <v>517</v>
      </c>
      <c r="E60" s="73" t="s">
        <v>518</v>
      </c>
      <c r="F60" s="71" t="s">
        <v>122</v>
      </c>
      <c r="G60" s="72" t="s">
        <v>123</v>
      </c>
      <c r="H60" s="73" t="s">
        <v>4</v>
      </c>
      <c r="I60" s="74" t="s">
        <v>835</v>
      </c>
      <c r="J60" s="75" t="s">
        <v>785</v>
      </c>
      <c r="K60" s="74" t="s">
        <v>737</v>
      </c>
      <c r="L60" s="76">
        <v>0</v>
      </c>
      <c r="M60" s="76">
        <v>355625.19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7">
        <f>Q60/M60</f>
        <v>0</v>
      </c>
      <c r="T60" s="77">
        <v>1</v>
      </c>
      <c r="U60" s="71" t="s">
        <v>796</v>
      </c>
      <c r="V60" s="71" t="s">
        <v>519</v>
      </c>
      <c r="W60" s="71" t="s">
        <v>1258</v>
      </c>
      <c r="X60" s="71" t="s">
        <v>1258</v>
      </c>
      <c r="Y60" s="71" t="s">
        <v>502</v>
      </c>
      <c r="Z60" s="73" t="s">
        <v>1259</v>
      </c>
      <c r="AA60" s="73" t="s">
        <v>1259</v>
      </c>
      <c r="AB60" s="73"/>
      <c r="AC60" s="73" t="s">
        <v>823</v>
      </c>
      <c r="AD60" s="73"/>
    </row>
    <row r="61" spans="1:30" ht="99" x14ac:dyDescent="0.25">
      <c r="A61" s="71">
        <v>4</v>
      </c>
      <c r="B61" s="71" t="s">
        <v>822</v>
      </c>
      <c r="C61" s="72" t="s">
        <v>677</v>
      </c>
      <c r="D61" s="71" t="s">
        <v>520</v>
      </c>
      <c r="E61" s="73" t="s">
        <v>521</v>
      </c>
      <c r="F61" s="71" t="s">
        <v>122</v>
      </c>
      <c r="G61" s="72" t="s">
        <v>123</v>
      </c>
      <c r="H61" s="73" t="s">
        <v>4</v>
      </c>
      <c r="I61" s="74" t="s">
        <v>835</v>
      </c>
      <c r="J61" s="75" t="s">
        <v>785</v>
      </c>
      <c r="K61" s="74" t="s">
        <v>735</v>
      </c>
      <c r="L61" s="76">
        <v>0</v>
      </c>
      <c r="M61" s="76">
        <v>529244.04</v>
      </c>
      <c r="N61" s="76">
        <v>0</v>
      </c>
      <c r="O61" s="76">
        <v>0</v>
      </c>
      <c r="P61" s="76">
        <v>0</v>
      </c>
      <c r="Q61" s="76">
        <v>0</v>
      </c>
      <c r="R61" s="76">
        <v>0</v>
      </c>
      <c r="S61" s="77">
        <f>Q61/M61</f>
        <v>0</v>
      </c>
      <c r="T61" s="77">
        <v>1</v>
      </c>
      <c r="U61" s="71" t="s">
        <v>796</v>
      </c>
      <c r="V61" s="71" t="s">
        <v>519</v>
      </c>
      <c r="W61" s="71" t="s">
        <v>1258</v>
      </c>
      <c r="X61" s="71" t="s">
        <v>1258</v>
      </c>
      <c r="Y61" s="71" t="s">
        <v>502</v>
      </c>
      <c r="Z61" s="73" t="s">
        <v>1259</v>
      </c>
      <c r="AA61" s="73" t="s">
        <v>1259</v>
      </c>
      <c r="AB61" s="73"/>
      <c r="AC61" s="73" t="s">
        <v>817</v>
      </c>
      <c r="AD61" s="73"/>
    </row>
    <row r="62" spans="1:30" ht="18" x14ac:dyDescent="0.25">
      <c r="A62" s="82">
        <v>4</v>
      </c>
      <c r="B62" s="81"/>
      <c r="C62" s="81"/>
      <c r="D62" s="68"/>
      <c r="E62" s="69" t="s">
        <v>824</v>
      </c>
      <c r="F62" s="81"/>
      <c r="G62" s="81"/>
      <c r="H62" s="81"/>
      <c r="I62" s="81"/>
      <c r="J62" s="81"/>
      <c r="K62" s="81"/>
      <c r="L62" s="79">
        <f t="shared" ref="L62:R62" si="7">+L58+L59+L60+L61</f>
        <v>0</v>
      </c>
      <c r="M62" s="79">
        <f t="shared" si="7"/>
        <v>1582622.5</v>
      </c>
      <c r="N62" s="79">
        <f t="shared" si="7"/>
        <v>0</v>
      </c>
      <c r="O62" s="79">
        <f t="shared" si="7"/>
        <v>0</v>
      </c>
      <c r="P62" s="79">
        <f t="shared" si="7"/>
        <v>0</v>
      </c>
      <c r="Q62" s="79">
        <f t="shared" si="7"/>
        <v>0</v>
      </c>
      <c r="R62" s="79">
        <f t="shared" si="7"/>
        <v>0</v>
      </c>
      <c r="S62" s="80">
        <f xml:space="preserve"> Q62/M62</f>
        <v>0</v>
      </c>
      <c r="T62" s="80">
        <f>(+T58+T59+T60+T61)/A62</f>
        <v>1</v>
      </c>
      <c r="U62" s="110" t="s">
        <v>791</v>
      </c>
      <c r="V62" s="110"/>
      <c r="W62" s="110"/>
      <c r="X62" s="110"/>
      <c r="Y62" s="110"/>
      <c r="Z62" s="110"/>
      <c r="AA62" s="110"/>
      <c r="AB62" s="110"/>
      <c r="AC62" s="110"/>
      <c r="AD62" s="110"/>
    </row>
    <row r="63" spans="1:30" x14ac:dyDescent="0.25">
      <c r="A63" s="68"/>
      <c r="B63" s="67"/>
      <c r="C63" s="67"/>
      <c r="D63" s="68"/>
      <c r="E63" s="69" t="s">
        <v>741</v>
      </c>
      <c r="F63" s="67"/>
      <c r="G63" s="67"/>
      <c r="H63" s="67"/>
      <c r="I63" s="81"/>
      <c r="J63" s="81"/>
      <c r="K63" s="81"/>
      <c r="L63" s="79"/>
      <c r="M63" s="79"/>
      <c r="N63" s="79"/>
      <c r="O63" s="79"/>
      <c r="P63" s="79"/>
      <c r="Q63" s="79"/>
      <c r="R63" s="79"/>
      <c r="S63" s="80"/>
      <c r="T63" s="80"/>
      <c r="U63" s="116"/>
      <c r="V63" s="117"/>
      <c r="W63" s="117"/>
      <c r="X63" s="117"/>
      <c r="Y63" s="117"/>
      <c r="Z63" s="117"/>
      <c r="AA63" s="117"/>
      <c r="AB63" s="117"/>
      <c r="AC63" s="117"/>
      <c r="AD63" s="118"/>
    </row>
    <row r="64" spans="1:30" ht="99" x14ac:dyDescent="0.25">
      <c r="A64" s="71">
        <v>1</v>
      </c>
      <c r="B64" s="71" t="s">
        <v>825</v>
      </c>
      <c r="C64" s="72" t="s">
        <v>677</v>
      </c>
      <c r="D64" s="71" t="s">
        <v>532</v>
      </c>
      <c r="E64" s="73" t="s">
        <v>260</v>
      </c>
      <c r="F64" s="71" t="s">
        <v>196</v>
      </c>
      <c r="G64" s="72" t="s">
        <v>197</v>
      </c>
      <c r="H64" s="73" t="s">
        <v>4</v>
      </c>
      <c r="I64" s="74" t="s">
        <v>835</v>
      </c>
      <c r="J64" s="75" t="s">
        <v>785</v>
      </c>
      <c r="K64" s="74" t="s">
        <v>683</v>
      </c>
      <c r="L64" s="76">
        <v>0</v>
      </c>
      <c r="M64" s="76">
        <v>230999.69</v>
      </c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7">
        <f t="shared" ref="S64:S94" si="8">Q64/M64</f>
        <v>0</v>
      </c>
      <c r="T64" s="77">
        <v>1</v>
      </c>
      <c r="U64" s="71" t="s">
        <v>796</v>
      </c>
      <c r="V64" s="71" t="s">
        <v>502</v>
      </c>
      <c r="W64" s="71" t="s">
        <v>502</v>
      </c>
      <c r="X64" s="71" t="s">
        <v>502</v>
      </c>
      <c r="Y64" s="71" t="s">
        <v>67</v>
      </c>
      <c r="Z64" s="73" t="s">
        <v>67</v>
      </c>
      <c r="AA64" s="73" t="s">
        <v>67</v>
      </c>
      <c r="AB64" s="73"/>
      <c r="AC64" s="73" t="s">
        <v>815</v>
      </c>
      <c r="AD64" s="73"/>
    </row>
    <row r="65" spans="1:30" ht="99" x14ac:dyDescent="0.25">
      <c r="A65" s="71">
        <v>2</v>
      </c>
      <c r="B65" s="71" t="s">
        <v>825</v>
      </c>
      <c r="C65" s="72" t="s">
        <v>677</v>
      </c>
      <c r="D65" s="71" t="s">
        <v>534</v>
      </c>
      <c r="E65" s="73" t="s">
        <v>260</v>
      </c>
      <c r="F65" s="71" t="s">
        <v>128</v>
      </c>
      <c r="G65" s="72" t="s">
        <v>129</v>
      </c>
      <c r="H65" s="73" t="s">
        <v>4</v>
      </c>
      <c r="I65" s="74" t="s">
        <v>835</v>
      </c>
      <c r="J65" s="75" t="s">
        <v>785</v>
      </c>
      <c r="K65" s="74" t="s">
        <v>697</v>
      </c>
      <c r="L65" s="76">
        <v>0</v>
      </c>
      <c r="M65" s="76">
        <v>480785.06</v>
      </c>
      <c r="N65" s="76">
        <v>0</v>
      </c>
      <c r="O65" s="76">
        <v>0</v>
      </c>
      <c r="P65" s="76">
        <v>0</v>
      </c>
      <c r="Q65" s="76">
        <v>0</v>
      </c>
      <c r="R65" s="76">
        <v>0</v>
      </c>
      <c r="S65" s="77">
        <f t="shared" si="8"/>
        <v>0</v>
      </c>
      <c r="T65" s="77">
        <v>1</v>
      </c>
      <c r="U65" s="71" t="s">
        <v>796</v>
      </c>
      <c r="V65" s="71" t="s">
        <v>502</v>
      </c>
      <c r="W65" s="71" t="s">
        <v>502</v>
      </c>
      <c r="X65" s="71" t="s">
        <v>502</v>
      </c>
      <c r="Y65" s="71" t="s">
        <v>67</v>
      </c>
      <c r="Z65" s="73" t="s">
        <v>67</v>
      </c>
      <c r="AA65" s="73" t="s">
        <v>67</v>
      </c>
      <c r="AB65" s="73"/>
      <c r="AC65" s="73" t="s">
        <v>815</v>
      </c>
      <c r="AD65" s="73"/>
    </row>
    <row r="66" spans="1:30" ht="99" x14ac:dyDescent="0.25">
      <c r="A66" s="71">
        <v>3</v>
      </c>
      <c r="B66" s="71" t="s">
        <v>825</v>
      </c>
      <c r="C66" s="72" t="s">
        <v>677</v>
      </c>
      <c r="D66" s="71" t="s">
        <v>535</v>
      </c>
      <c r="E66" s="73" t="s">
        <v>260</v>
      </c>
      <c r="F66" s="71" t="s">
        <v>215</v>
      </c>
      <c r="G66" s="72" t="s">
        <v>216</v>
      </c>
      <c r="H66" s="73" t="s">
        <v>4</v>
      </c>
      <c r="I66" s="74" t="s">
        <v>835</v>
      </c>
      <c r="J66" s="75" t="s">
        <v>785</v>
      </c>
      <c r="K66" s="74" t="s">
        <v>743</v>
      </c>
      <c r="L66" s="76">
        <v>0</v>
      </c>
      <c r="M66" s="76">
        <v>327009.65000000002</v>
      </c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7">
        <f t="shared" si="8"/>
        <v>0</v>
      </c>
      <c r="T66" s="77">
        <v>1</v>
      </c>
      <c r="U66" s="71" t="s">
        <v>796</v>
      </c>
      <c r="V66" s="71" t="s">
        <v>502</v>
      </c>
      <c r="W66" s="71" t="s">
        <v>502</v>
      </c>
      <c r="X66" s="71" t="s">
        <v>502</v>
      </c>
      <c r="Y66" s="71" t="s">
        <v>67</v>
      </c>
      <c r="Z66" s="73" t="s">
        <v>67</v>
      </c>
      <c r="AA66" s="73" t="s">
        <v>67</v>
      </c>
      <c r="AB66" s="73"/>
      <c r="AC66" s="73" t="s">
        <v>815</v>
      </c>
      <c r="AD66" s="73"/>
    </row>
    <row r="67" spans="1:30" ht="99" x14ac:dyDescent="0.25">
      <c r="A67" s="71">
        <v>4</v>
      </c>
      <c r="B67" s="71" t="s">
        <v>825</v>
      </c>
      <c r="C67" s="72" t="s">
        <v>677</v>
      </c>
      <c r="D67" s="71" t="s">
        <v>536</v>
      </c>
      <c r="E67" s="73" t="s">
        <v>260</v>
      </c>
      <c r="F67" s="71" t="s">
        <v>194</v>
      </c>
      <c r="G67" s="72" t="s">
        <v>195</v>
      </c>
      <c r="H67" s="73" t="s">
        <v>4</v>
      </c>
      <c r="I67" s="74" t="s">
        <v>835</v>
      </c>
      <c r="J67" s="75" t="s">
        <v>785</v>
      </c>
      <c r="K67" s="74" t="s">
        <v>744</v>
      </c>
      <c r="L67" s="76">
        <v>0</v>
      </c>
      <c r="M67" s="76">
        <v>359581.56</v>
      </c>
      <c r="N67" s="76">
        <v>0</v>
      </c>
      <c r="O67" s="76">
        <v>0</v>
      </c>
      <c r="P67" s="76">
        <v>0</v>
      </c>
      <c r="Q67" s="76">
        <v>0</v>
      </c>
      <c r="R67" s="76">
        <v>0</v>
      </c>
      <c r="S67" s="77">
        <f t="shared" si="8"/>
        <v>0</v>
      </c>
      <c r="T67" s="77">
        <v>1</v>
      </c>
      <c r="U67" s="71" t="s">
        <v>796</v>
      </c>
      <c r="V67" s="71" t="s">
        <v>502</v>
      </c>
      <c r="W67" s="71" t="s">
        <v>502</v>
      </c>
      <c r="X67" s="71" t="s">
        <v>502</v>
      </c>
      <c r="Y67" s="71" t="s">
        <v>67</v>
      </c>
      <c r="Z67" s="73" t="s">
        <v>67</v>
      </c>
      <c r="AA67" s="73" t="s">
        <v>67</v>
      </c>
      <c r="AB67" s="73"/>
      <c r="AC67" s="73" t="s">
        <v>815</v>
      </c>
      <c r="AD67" s="73"/>
    </row>
    <row r="68" spans="1:30" ht="99" x14ac:dyDescent="0.25">
      <c r="A68" s="71">
        <v>5</v>
      </c>
      <c r="B68" s="71" t="s">
        <v>825</v>
      </c>
      <c r="C68" s="72" t="s">
        <v>677</v>
      </c>
      <c r="D68" s="71" t="s">
        <v>537</v>
      </c>
      <c r="E68" s="73" t="s">
        <v>260</v>
      </c>
      <c r="F68" s="71" t="s">
        <v>219</v>
      </c>
      <c r="G68" s="72" t="s">
        <v>220</v>
      </c>
      <c r="H68" s="73" t="s">
        <v>4</v>
      </c>
      <c r="I68" s="74" t="s">
        <v>835</v>
      </c>
      <c r="J68" s="75" t="s">
        <v>785</v>
      </c>
      <c r="K68" s="74" t="s">
        <v>681</v>
      </c>
      <c r="L68" s="76">
        <v>0</v>
      </c>
      <c r="M68" s="76">
        <v>134183.54999999999</v>
      </c>
      <c r="N68" s="76">
        <v>0</v>
      </c>
      <c r="O68" s="76">
        <v>0</v>
      </c>
      <c r="P68" s="76">
        <v>0</v>
      </c>
      <c r="Q68" s="76">
        <v>0</v>
      </c>
      <c r="R68" s="76">
        <v>0</v>
      </c>
      <c r="S68" s="77">
        <f t="shared" si="8"/>
        <v>0</v>
      </c>
      <c r="T68" s="77">
        <v>1</v>
      </c>
      <c r="U68" s="71" t="s">
        <v>796</v>
      </c>
      <c r="V68" s="71" t="s">
        <v>502</v>
      </c>
      <c r="W68" s="71" t="s">
        <v>502</v>
      </c>
      <c r="X68" s="71" t="s">
        <v>502</v>
      </c>
      <c r="Y68" s="71" t="s">
        <v>67</v>
      </c>
      <c r="Z68" s="73" t="s">
        <v>67</v>
      </c>
      <c r="AA68" s="73" t="s">
        <v>67</v>
      </c>
      <c r="AB68" s="73"/>
      <c r="AC68" s="73" t="s">
        <v>815</v>
      </c>
      <c r="AD68" s="73"/>
    </row>
    <row r="69" spans="1:30" ht="99" x14ac:dyDescent="0.25">
      <c r="A69" s="71">
        <v>6</v>
      </c>
      <c r="B69" s="71" t="s">
        <v>825</v>
      </c>
      <c r="C69" s="72" t="s">
        <v>677</v>
      </c>
      <c r="D69" s="71" t="s">
        <v>538</v>
      </c>
      <c r="E69" s="73" t="s">
        <v>311</v>
      </c>
      <c r="F69" s="71" t="s">
        <v>217</v>
      </c>
      <c r="G69" s="72" t="s">
        <v>218</v>
      </c>
      <c r="H69" s="73" t="s">
        <v>4</v>
      </c>
      <c r="I69" s="74" t="s">
        <v>835</v>
      </c>
      <c r="J69" s="75" t="s">
        <v>785</v>
      </c>
      <c r="K69" s="74" t="s">
        <v>745</v>
      </c>
      <c r="L69" s="76">
        <v>0</v>
      </c>
      <c r="M69" s="76">
        <v>63890.16</v>
      </c>
      <c r="N69" s="76">
        <v>0</v>
      </c>
      <c r="O69" s="76">
        <v>0</v>
      </c>
      <c r="P69" s="76">
        <v>0</v>
      </c>
      <c r="Q69" s="76">
        <v>0</v>
      </c>
      <c r="R69" s="76">
        <v>0</v>
      </c>
      <c r="S69" s="77">
        <f t="shared" si="8"/>
        <v>0</v>
      </c>
      <c r="T69" s="77">
        <v>1</v>
      </c>
      <c r="U69" s="71" t="s">
        <v>796</v>
      </c>
      <c r="V69" s="71" t="s">
        <v>502</v>
      </c>
      <c r="W69" s="71" t="s">
        <v>502</v>
      </c>
      <c r="X69" s="71" t="s">
        <v>502</v>
      </c>
      <c r="Y69" s="71" t="s">
        <v>67</v>
      </c>
      <c r="Z69" s="73" t="s">
        <v>67</v>
      </c>
      <c r="AA69" s="73" t="s">
        <v>67</v>
      </c>
      <c r="AB69" s="73"/>
      <c r="AC69" s="73" t="s">
        <v>815</v>
      </c>
      <c r="AD69" s="73"/>
    </row>
    <row r="70" spans="1:30" ht="99" x14ac:dyDescent="0.25">
      <c r="A70" s="71">
        <v>7</v>
      </c>
      <c r="B70" s="71" t="s">
        <v>825</v>
      </c>
      <c r="C70" s="72" t="s">
        <v>677</v>
      </c>
      <c r="D70" s="71" t="s">
        <v>1260</v>
      </c>
      <c r="E70" s="73" t="s">
        <v>1261</v>
      </c>
      <c r="F70" s="71" t="s">
        <v>201</v>
      </c>
      <c r="G70" s="72" t="s">
        <v>202</v>
      </c>
      <c r="H70" s="73" t="s">
        <v>4</v>
      </c>
      <c r="I70" s="74" t="s">
        <v>835</v>
      </c>
      <c r="J70" s="75" t="s">
        <v>785</v>
      </c>
      <c r="K70" s="74" t="s">
        <v>682</v>
      </c>
      <c r="L70" s="76">
        <v>0</v>
      </c>
      <c r="M70" s="76">
        <v>70689.94</v>
      </c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7">
        <f t="shared" si="8"/>
        <v>0</v>
      </c>
      <c r="T70" s="77">
        <v>0.9</v>
      </c>
      <c r="U70" s="71" t="s">
        <v>796</v>
      </c>
      <c r="V70" s="71" t="s">
        <v>1262</v>
      </c>
      <c r="W70" s="71" t="s">
        <v>1262</v>
      </c>
      <c r="X70" s="71" t="s">
        <v>1262</v>
      </c>
      <c r="Y70" s="71" t="s">
        <v>587</v>
      </c>
      <c r="Z70" s="73" t="s">
        <v>587</v>
      </c>
      <c r="AA70" s="73" t="s">
        <v>678</v>
      </c>
      <c r="AB70" s="73"/>
      <c r="AC70" s="73" t="s">
        <v>1078</v>
      </c>
      <c r="AD70" s="73"/>
    </row>
    <row r="71" spans="1:30" ht="99" x14ac:dyDescent="0.25">
      <c r="A71" s="71">
        <v>8</v>
      </c>
      <c r="B71" s="71" t="s">
        <v>825</v>
      </c>
      <c r="C71" s="72" t="s">
        <v>677</v>
      </c>
      <c r="D71" s="71" t="s">
        <v>1263</v>
      </c>
      <c r="E71" s="73" t="s">
        <v>1261</v>
      </c>
      <c r="F71" s="71" t="s">
        <v>210</v>
      </c>
      <c r="G71" s="72" t="s">
        <v>211</v>
      </c>
      <c r="H71" s="73" t="s">
        <v>4</v>
      </c>
      <c r="I71" s="74" t="s">
        <v>835</v>
      </c>
      <c r="J71" s="75" t="s">
        <v>785</v>
      </c>
      <c r="K71" s="74" t="s">
        <v>698</v>
      </c>
      <c r="L71" s="76">
        <v>0</v>
      </c>
      <c r="M71" s="76">
        <v>48844.959999999999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7">
        <f t="shared" si="8"/>
        <v>0</v>
      </c>
      <c r="T71" s="77">
        <v>0.9</v>
      </c>
      <c r="U71" s="71" t="s">
        <v>796</v>
      </c>
      <c r="V71" s="71" t="s">
        <v>1262</v>
      </c>
      <c r="W71" s="71" t="s">
        <v>1262</v>
      </c>
      <c r="X71" s="71" t="s">
        <v>1262</v>
      </c>
      <c r="Y71" s="71" t="s">
        <v>587</v>
      </c>
      <c r="Z71" s="73" t="s">
        <v>587</v>
      </c>
      <c r="AA71" s="73" t="s">
        <v>678</v>
      </c>
      <c r="AB71" s="73"/>
      <c r="AC71" s="73" t="s">
        <v>1078</v>
      </c>
      <c r="AD71" s="73"/>
    </row>
    <row r="72" spans="1:30" ht="99" x14ac:dyDescent="0.25">
      <c r="A72" s="71">
        <v>9</v>
      </c>
      <c r="B72" s="71" t="s">
        <v>825</v>
      </c>
      <c r="C72" s="72" t="s">
        <v>677</v>
      </c>
      <c r="D72" s="71" t="s">
        <v>1264</v>
      </c>
      <c r="E72" s="73" t="s">
        <v>1265</v>
      </c>
      <c r="F72" s="71" t="s">
        <v>275</v>
      </c>
      <c r="G72" s="72" t="s">
        <v>276</v>
      </c>
      <c r="H72" s="73" t="s">
        <v>4</v>
      </c>
      <c r="I72" s="74" t="s">
        <v>835</v>
      </c>
      <c r="J72" s="75" t="s">
        <v>785</v>
      </c>
      <c r="K72" s="74" t="s">
        <v>682</v>
      </c>
      <c r="L72" s="76">
        <v>0</v>
      </c>
      <c r="M72" s="76">
        <v>70497.09</v>
      </c>
      <c r="N72" s="76">
        <v>0</v>
      </c>
      <c r="O72" s="76">
        <v>0</v>
      </c>
      <c r="P72" s="76">
        <v>0</v>
      </c>
      <c r="Q72" s="76">
        <v>0</v>
      </c>
      <c r="R72" s="76">
        <v>0</v>
      </c>
      <c r="S72" s="77">
        <f t="shared" si="8"/>
        <v>0</v>
      </c>
      <c r="T72" s="77">
        <v>0.9</v>
      </c>
      <c r="U72" s="71" t="s">
        <v>796</v>
      </c>
      <c r="V72" s="71" t="s">
        <v>1262</v>
      </c>
      <c r="W72" s="71" t="s">
        <v>1262</v>
      </c>
      <c r="X72" s="71" t="s">
        <v>1262</v>
      </c>
      <c r="Y72" s="71" t="s">
        <v>587</v>
      </c>
      <c r="Z72" s="73" t="s">
        <v>587</v>
      </c>
      <c r="AA72" s="73" t="s">
        <v>678</v>
      </c>
      <c r="AB72" s="73"/>
      <c r="AC72" s="73" t="s">
        <v>1078</v>
      </c>
      <c r="AD72" s="73"/>
    </row>
    <row r="73" spans="1:30" ht="99" x14ac:dyDescent="0.25">
      <c r="A73" s="71">
        <v>10</v>
      </c>
      <c r="B73" s="71" t="s">
        <v>825</v>
      </c>
      <c r="C73" s="72" t="s">
        <v>677</v>
      </c>
      <c r="D73" s="71" t="s">
        <v>1266</v>
      </c>
      <c r="E73" s="73" t="s">
        <v>1261</v>
      </c>
      <c r="F73" s="71" t="s">
        <v>103</v>
      </c>
      <c r="G73" s="72" t="s">
        <v>104</v>
      </c>
      <c r="H73" s="73" t="s">
        <v>4</v>
      </c>
      <c r="I73" s="74" t="s">
        <v>835</v>
      </c>
      <c r="J73" s="75" t="s">
        <v>785</v>
      </c>
      <c r="K73" s="74" t="s">
        <v>683</v>
      </c>
      <c r="L73" s="76">
        <v>0</v>
      </c>
      <c r="M73" s="76">
        <v>156315.01</v>
      </c>
      <c r="N73" s="76">
        <v>0</v>
      </c>
      <c r="O73" s="76">
        <v>0</v>
      </c>
      <c r="P73" s="76">
        <v>0</v>
      </c>
      <c r="Q73" s="76">
        <v>0</v>
      </c>
      <c r="R73" s="76">
        <v>0</v>
      </c>
      <c r="S73" s="77">
        <f t="shared" si="8"/>
        <v>0</v>
      </c>
      <c r="T73" s="77">
        <v>0.9</v>
      </c>
      <c r="U73" s="71" t="s">
        <v>796</v>
      </c>
      <c r="V73" s="71" t="s">
        <v>1262</v>
      </c>
      <c r="W73" s="71" t="s">
        <v>1267</v>
      </c>
      <c r="X73" s="71" t="s">
        <v>1262</v>
      </c>
      <c r="Y73" s="71" t="s">
        <v>587</v>
      </c>
      <c r="Z73" s="73" t="s">
        <v>587</v>
      </c>
      <c r="AA73" s="73" t="s">
        <v>678</v>
      </c>
      <c r="AB73" s="73"/>
      <c r="AC73" s="73" t="s">
        <v>1078</v>
      </c>
      <c r="AD73" s="73"/>
    </row>
    <row r="74" spans="1:30" ht="99" x14ac:dyDescent="0.25">
      <c r="A74" s="71">
        <v>11</v>
      </c>
      <c r="B74" s="71" t="s">
        <v>825</v>
      </c>
      <c r="C74" s="72" t="s">
        <v>677</v>
      </c>
      <c r="D74" s="71" t="s">
        <v>1268</v>
      </c>
      <c r="E74" s="73" t="s">
        <v>295</v>
      </c>
      <c r="F74" s="71" t="s">
        <v>213</v>
      </c>
      <c r="G74" s="72" t="s">
        <v>214</v>
      </c>
      <c r="H74" s="73" t="s">
        <v>4</v>
      </c>
      <c r="I74" s="74" t="s">
        <v>835</v>
      </c>
      <c r="J74" s="75" t="s">
        <v>785</v>
      </c>
      <c r="K74" s="74" t="s">
        <v>698</v>
      </c>
      <c r="L74" s="76">
        <v>0</v>
      </c>
      <c r="M74" s="76">
        <v>70421.539999999994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77">
        <f t="shared" si="8"/>
        <v>0</v>
      </c>
      <c r="T74" s="77">
        <v>0.9</v>
      </c>
      <c r="U74" s="71" t="s">
        <v>796</v>
      </c>
      <c r="V74" s="71" t="s">
        <v>1262</v>
      </c>
      <c r="W74" s="71" t="s">
        <v>1262</v>
      </c>
      <c r="X74" s="71" t="s">
        <v>1262</v>
      </c>
      <c r="Y74" s="71" t="s">
        <v>587</v>
      </c>
      <c r="Z74" s="73" t="s">
        <v>587</v>
      </c>
      <c r="AA74" s="73" t="s">
        <v>678</v>
      </c>
      <c r="AB74" s="73"/>
      <c r="AC74" s="73" t="s">
        <v>1078</v>
      </c>
      <c r="AD74" s="73"/>
    </row>
    <row r="75" spans="1:30" ht="99" x14ac:dyDescent="0.25">
      <c r="A75" s="71">
        <v>12</v>
      </c>
      <c r="B75" s="71" t="s">
        <v>825</v>
      </c>
      <c r="C75" s="72" t="s">
        <v>677</v>
      </c>
      <c r="D75" s="71" t="s">
        <v>1269</v>
      </c>
      <c r="E75" s="73" t="s">
        <v>1270</v>
      </c>
      <c r="F75" s="71" t="s">
        <v>203</v>
      </c>
      <c r="G75" s="72" t="s">
        <v>204</v>
      </c>
      <c r="H75" s="73" t="s">
        <v>4</v>
      </c>
      <c r="I75" s="74" t="s">
        <v>835</v>
      </c>
      <c r="J75" s="75" t="s">
        <v>785</v>
      </c>
      <c r="K75" s="74" t="s">
        <v>1271</v>
      </c>
      <c r="L75" s="76">
        <v>0</v>
      </c>
      <c r="M75" s="76">
        <v>53901.599999999999</v>
      </c>
      <c r="N75" s="76">
        <v>0</v>
      </c>
      <c r="O75" s="76">
        <v>0</v>
      </c>
      <c r="P75" s="76">
        <v>0</v>
      </c>
      <c r="Q75" s="76">
        <v>0</v>
      </c>
      <c r="R75" s="76">
        <v>0</v>
      </c>
      <c r="S75" s="77">
        <f t="shared" si="8"/>
        <v>0</v>
      </c>
      <c r="T75" s="77">
        <v>0.9</v>
      </c>
      <c r="U75" s="71" t="s">
        <v>796</v>
      </c>
      <c r="V75" s="71" t="s">
        <v>1262</v>
      </c>
      <c r="W75" s="71" t="s">
        <v>1262</v>
      </c>
      <c r="X75" s="71" t="s">
        <v>1262</v>
      </c>
      <c r="Y75" s="71" t="s">
        <v>587</v>
      </c>
      <c r="Z75" s="73" t="s">
        <v>587</v>
      </c>
      <c r="AA75" s="73" t="s">
        <v>678</v>
      </c>
      <c r="AB75" s="73"/>
      <c r="AC75" s="73" t="s">
        <v>1078</v>
      </c>
      <c r="AD75" s="73"/>
    </row>
    <row r="76" spans="1:30" ht="99" x14ac:dyDescent="0.25">
      <c r="A76" s="71">
        <v>13</v>
      </c>
      <c r="B76" s="71" t="s">
        <v>825</v>
      </c>
      <c r="C76" s="72" t="s">
        <v>677</v>
      </c>
      <c r="D76" s="71" t="s">
        <v>1272</v>
      </c>
      <c r="E76" s="73" t="s">
        <v>1270</v>
      </c>
      <c r="F76" s="71" t="s">
        <v>201</v>
      </c>
      <c r="G76" s="72" t="s">
        <v>202</v>
      </c>
      <c r="H76" s="73" t="s">
        <v>4</v>
      </c>
      <c r="I76" s="74" t="s">
        <v>835</v>
      </c>
      <c r="J76" s="75" t="s">
        <v>785</v>
      </c>
      <c r="K76" s="74" t="s">
        <v>703</v>
      </c>
      <c r="L76" s="76">
        <v>0</v>
      </c>
      <c r="M76" s="76">
        <v>205558.7</v>
      </c>
      <c r="N76" s="76">
        <v>0</v>
      </c>
      <c r="O76" s="76">
        <v>0</v>
      </c>
      <c r="P76" s="76">
        <v>0</v>
      </c>
      <c r="Q76" s="76">
        <v>0</v>
      </c>
      <c r="R76" s="76">
        <v>0</v>
      </c>
      <c r="S76" s="77">
        <f t="shared" si="8"/>
        <v>0</v>
      </c>
      <c r="T76" s="77">
        <v>0.9</v>
      </c>
      <c r="U76" s="71" t="s">
        <v>796</v>
      </c>
      <c r="V76" s="71" t="s">
        <v>1262</v>
      </c>
      <c r="W76" s="71" t="s">
        <v>1262</v>
      </c>
      <c r="X76" s="71" t="s">
        <v>1262</v>
      </c>
      <c r="Y76" s="71" t="s">
        <v>587</v>
      </c>
      <c r="Z76" s="73" t="s">
        <v>587</v>
      </c>
      <c r="AA76" s="73" t="s">
        <v>678</v>
      </c>
      <c r="AB76" s="73"/>
      <c r="AC76" s="73" t="s">
        <v>1078</v>
      </c>
      <c r="AD76" s="73"/>
    </row>
    <row r="77" spans="1:30" ht="99" x14ac:dyDescent="0.25">
      <c r="A77" s="71">
        <v>14</v>
      </c>
      <c r="B77" s="71" t="s">
        <v>825</v>
      </c>
      <c r="C77" s="72" t="s">
        <v>677</v>
      </c>
      <c r="D77" s="71" t="s">
        <v>1273</v>
      </c>
      <c r="E77" s="73" t="s">
        <v>1270</v>
      </c>
      <c r="F77" s="71" t="s">
        <v>199</v>
      </c>
      <c r="G77" s="72" t="s">
        <v>200</v>
      </c>
      <c r="H77" s="73" t="s">
        <v>4</v>
      </c>
      <c r="I77" s="74" t="s">
        <v>835</v>
      </c>
      <c r="J77" s="75" t="s">
        <v>785</v>
      </c>
      <c r="K77" s="74" t="s">
        <v>1274</v>
      </c>
      <c r="L77" s="76">
        <v>0</v>
      </c>
      <c r="M77" s="76">
        <v>21661.19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7">
        <f t="shared" si="8"/>
        <v>0</v>
      </c>
      <c r="T77" s="77">
        <v>0.9</v>
      </c>
      <c r="U77" s="71" t="s">
        <v>796</v>
      </c>
      <c r="V77" s="71" t="s">
        <v>1262</v>
      </c>
      <c r="W77" s="71" t="s">
        <v>1262</v>
      </c>
      <c r="X77" s="71" t="s">
        <v>1262</v>
      </c>
      <c r="Y77" s="71" t="s">
        <v>587</v>
      </c>
      <c r="Z77" s="73" t="s">
        <v>587</v>
      </c>
      <c r="AA77" s="73" t="s">
        <v>678</v>
      </c>
      <c r="AB77" s="73"/>
      <c r="AC77" s="73" t="s">
        <v>1078</v>
      </c>
      <c r="AD77" s="73"/>
    </row>
    <row r="78" spans="1:30" ht="99" x14ac:dyDescent="0.25">
      <c r="A78" s="71">
        <v>15</v>
      </c>
      <c r="B78" s="71" t="s">
        <v>825</v>
      </c>
      <c r="C78" s="72" t="s">
        <v>677</v>
      </c>
      <c r="D78" s="71" t="s">
        <v>1275</v>
      </c>
      <c r="E78" s="73" t="s">
        <v>1270</v>
      </c>
      <c r="F78" s="71" t="s">
        <v>206</v>
      </c>
      <c r="G78" s="72" t="s">
        <v>207</v>
      </c>
      <c r="H78" s="73" t="s">
        <v>4</v>
      </c>
      <c r="I78" s="74" t="s">
        <v>835</v>
      </c>
      <c r="J78" s="75" t="s">
        <v>785</v>
      </c>
      <c r="K78" s="74" t="s">
        <v>745</v>
      </c>
      <c r="L78" s="76">
        <v>0</v>
      </c>
      <c r="M78" s="76">
        <v>64810.96</v>
      </c>
      <c r="N78" s="76">
        <v>0</v>
      </c>
      <c r="O78" s="76">
        <v>0</v>
      </c>
      <c r="P78" s="76">
        <v>0</v>
      </c>
      <c r="Q78" s="76">
        <v>0</v>
      </c>
      <c r="R78" s="76">
        <v>0</v>
      </c>
      <c r="S78" s="77">
        <f t="shared" si="8"/>
        <v>0</v>
      </c>
      <c r="T78" s="77">
        <v>0.9</v>
      </c>
      <c r="U78" s="71" t="s">
        <v>796</v>
      </c>
      <c r="V78" s="71" t="s">
        <v>1262</v>
      </c>
      <c r="W78" s="71" t="s">
        <v>1262</v>
      </c>
      <c r="X78" s="71" t="s">
        <v>1262</v>
      </c>
      <c r="Y78" s="71" t="s">
        <v>587</v>
      </c>
      <c r="Z78" s="73" t="s">
        <v>587</v>
      </c>
      <c r="AA78" s="73" t="s">
        <v>678</v>
      </c>
      <c r="AB78" s="73"/>
      <c r="AC78" s="73" t="s">
        <v>1078</v>
      </c>
      <c r="AD78" s="73"/>
    </row>
    <row r="79" spans="1:30" ht="99" x14ac:dyDescent="0.25">
      <c r="A79" s="71">
        <v>16</v>
      </c>
      <c r="B79" s="71" t="s">
        <v>825</v>
      </c>
      <c r="C79" s="72" t="s">
        <v>677</v>
      </c>
      <c r="D79" s="71" t="s">
        <v>1276</v>
      </c>
      <c r="E79" s="73" t="s">
        <v>1270</v>
      </c>
      <c r="F79" s="71" t="s">
        <v>210</v>
      </c>
      <c r="G79" s="72" t="s">
        <v>211</v>
      </c>
      <c r="H79" s="73" t="s">
        <v>4</v>
      </c>
      <c r="I79" s="74" t="s">
        <v>835</v>
      </c>
      <c r="J79" s="75" t="s">
        <v>785</v>
      </c>
      <c r="K79" s="74" t="s">
        <v>701</v>
      </c>
      <c r="L79" s="76">
        <v>0</v>
      </c>
      <c r="M79" s="76">
        <v>43144.76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7">
        <f t="shared" si="8"/>
        <v>0</v>
      </c>
      <c r="T79" s="77">
        <v>0.9</v>
      </c>
      <c r="U79" s="71" t="s">
        <v>796</v>
      </c>
      <c r="V79" s="71" t="s">
        <v>1262</v>
      </c>
      <c r="W79" s="71" t="s">
        <v>1262</v>
      </c>
      <c r="X79" s="71" t="s">
        <v>1262</v>
      </c>
      <c r="Y79" s="71" t="s">
        <v>587</v>
      </c>
      <c r="Z79" s="73" t="s">
        <v>350</v>
      </c>
      <c r="AA79" s="73" t="s">
        <v>678</v>
      </c>
      <c r="AB79" s="73"/>
      <c r="AC79" s="73" t="s">
        <v>1078</v>
      </c>
      <c r="AD79" s="73"/>
    </row>
    <row r="80" spans="1:30" ht="99" x14ac:dyDescent="0.25">
      <c r="A80" s="71">
        <v>17</v>
      </c>
      <c r="B80" s="71" t="s">
        <v>825</v>
      </c>
      <c r="C80" s="72" t="s">
        <v>677</v>
      </c>
      <c r="D80" s="71" t="s">
        <v>1277</v>
      </c>
      <c r="E80" s="73" t="s">
        <v>1270</v>
      </c>
      <c r="F80" s="71" t="s">
        <v>225</v>
      </c>
      <c r="G80" s="72" t="s">
        <v>226</v>
      </c>
      <c r="H80" s="73" t="s">
        <v>4</v>
      </c>
      <c r="I80" s="74" t="s">
        <v>835</v>
      </c>
      <c r="J80" s="75" t="s">
        <v>785</v>
      </c>
      <c r="K80" s="74" t="s">
        <v>745</v>
      </c>
      <c r="L80" s="76">
        <v>0</v>
      </c>
      <c r="M80" s="76">
        <v>64881.47</v>
      </c>
      <c r="N80" s="76">
        <v>0</v>
      </c>
      <c r="O80" s="76">
        <v>0</v>
      </c>
      <c r="P80" s="76">
        <v>0</v>
      </c>
      <c r="Q80" s="76">
        <v>0</v>
      </c>
      <c r="R80" s="76">
        <v>0</v>
      </c>
      <c r="S80" s="77">
        <f t="shared" si="8"/>
        <v>0</v>
      </c>
      <c r="T80" s="77">
        <v>0.9</v>
      </c>
      <c r="U80" s="71" t="s">
        <v>796</v>
      </c>
      <c r="V80" s="71" t="s">
        <v>1262</v>
      </c>
      <c r="W80" s="71" t="s">
        <v>1262</v>
      </c>
      <c r="X80" s="71" t="s">
        <v>1262</v>
      </c>
      <c r="Y80" s="71" t="s">
        <v>587</v>
      </c>
      <c r="Z80" s="73" t="s">
        <v>587</v>
      </c>
      <c r="AA80" s="73" t="s">
        <v>678</v>
      </c>
      <c r="AB80" s="73"/>
      <c r="AC80" s="73" t="s">
        <v>1078</v>
      </c>
      <c r="AD80" s="73"/>
    </row>
    <row r="81" spans="1:30" ht="99" x14ac:dyDescent="0.25">
      <c r="A81" s="71">
        <v>18</v>
      </c>
      <c r="B81" s="71" t="s">
        <v>825</v>
      </c>
      <c r="C81" s="72" t="s">
        <v>677</v>
      </c>
      <c r="D81" s="71" t="s">
        <v>1278</v>
      </c>
      <c r="E81" s="73" t="s">
        <v>1270</v>
      </c>
      <c r="F81" s="71" t="s">
        <v>223</v>
      </c>
      <c r="G81" s="72" t="s">
        <v>224</v>
      </c>
      <c r="H81" s="73" t="s">
        <v>4</v>
      </c>
      <c r="I81" s="74" t="s">
        <v>835</v>
      </c>
      <c r="J81" s="75" t="s">
        <v>785</v>
      </c>
      <c r="K81" s="74" t="s">
        <v>702</v>
      </c>
      <c r="L81" s="76">
        <v>0</v>
      </c>
      <c r="M81" s="76">
        <v>75732.149999999994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7">
        <f t="shared" si="8"/>
        <v>0</v>
      </c>
      <c r="T81" s="77">
        <v>0.9</v>
      </c>
      <c r="U81" s="71" t="s">
        <v>796</v>
      </c>
      <c r="V81" s="71" t="s">
        <v>1262</v>
      </c>
      <c r="W81" s="71" t="s">
        <v>1262</v>
      </c>
      <c r="X81" s="71" t="s">
        <v>1262</v>
      </c>
      <c r="Y81" s="71" t="s">
        <v>587</v>
      </c>
      <c r="Z81" s="73" t="s">
        <v>587</v>
      </c>
      <c r="AA81" s="73" t="s">
        <v>678</v>
      </c>
      <c r="AB81" s="73"/>
      <c r="AC81" s="73" t="s">
        <v>1078</v>
      </c>
      <c r="AD81" s="73"/>
    </row>
    <row r="82" spans="1:30" ht="99" x14ac:dyDescent="0.25">
      <c r="A82" s="71">
        <v>19</v>
      </c>
      <c r="B82" s="71" t="s">
        <v>825</v>
      </c>
      <c r="C82" s="72" t="s">
        <v>677</v>
      </c>
      <c r="D82" s="71" t="s">
        <v>1279</v>
      </c>
      <c r="E82" s="73" t="s">
        <v>1270</v>
      </c>
      <c r="F82" s="71" t="s">
        <v>100</v>
      </c>
      <c r="G82" s="72" t="s">
        <v>101</v>
      </c>
      <c r="H82" s="73" t="s">
        <v>4</v>
      </c>
      <c r="I82" s="74" t="s">
        <v>835</v>
      </c>
      <c r="J82" s="75" t="s">
        <v>785</v>
      </c>
      <c r="K82" s="74" t="s">
        <v>1280</v>
      </c>
      <c r="L82" s="76">
        <v>0</v>
      </c>
      <c r="M82" s="76">
        <v>85675.37</v>
      </c>
      <c r="N82" s="76">
        <v>0</v>
      </c>
      <c r="O82" s="76">
        <v>0</v>
      </c>
      <c r="P82" s="76">
        <v>0</v>
      </c>
      <c r="Q82" s="76">
        <v>0</v>
      </c>
      <c r="R82" s="76">
        <v>0</v>
      </c>
      <c r="S82" s="77">
        <f t="shared" si="8"/>
        <v>0</v>
      </c>
      <c r="T82" s="77">
        <v>0.9</v>
      </c>
      <c r="U82" s="71" t="s">
        <v>796</v>
      </c>
      <c r="V82" s="71" t="s">
        <v>1262</v>
      </c>
      <c r="W82" s="71" t="s">
        <v>1262</v>
      </c>
      <c r="X82" s="71" t="s">
        <v>1262</v>
      </c>
      <c r="Y82" s="71" t="s">
        <v>587</v>
      </c>
      <c r="Z82" s="73" t="s">
        <v>587</v>
      </c>
      <c r="AA82" s="73" t="s">
        <v>678</v>
      </c>
      <c r="AB82" s="73"/>
      <c r="AC82" s="73" t="s">
        <v>1078</v>
      </c>
      <c r="AD82" s="73"/>
    </row>
    <row r="83" spans="1:30" ht="99" x14ac:dyDescent="0.25">
      <c r="A83" s="71">
        <v>20</v>
      </c>
      <c r="B83" s="71" t="s">
        <v>825</v>
      </c>
      <c r="C83" s="72" t="s">
        <v>677</v>
      </c>
      <c r="D83" s="71" t="s">
        <v>1281</v>
      </c>
      <c r="E83" s="73" t="s">
        <v>1270</v>
      </c>
      <c r="F83" s="71" t="s">
        <v>208</v>
      </c>
      <c r="G83" s="72" t="s">
        <v>209</v>
      </c>
      <c r="H83" s="73" t="s">
        <v>4</v>
      </c>
      <c r="I83" s="74" t="s">
        <v>835</v>
      </c>
      <c r="J83" s="75" t="s">
        <v>785</v>
      </c>
      <c r="K83" s="74" t="s">
        <v>745</v>
      </c>
      <c r="L83" s="76">
        <v>0</v>
      </c>
      <c r="M83" s="76">
        <v>64831.56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7">
        <f t="shared" si="8"/>
        <v>0</v>
      </c>
      <c r="T83" s="77">
        <v>0.9</v>
      </c>
      <c r="U83" s="71" t="s">
        <v>796</v>
      </c>
      <c r="V83" s="71" t="s">
        <v>1262</v>
      </c>
      <c r="W83" s="71" t="s">
        <v>1262</v>
      </c>
      <c r="X83" s="71" t="s">
        <v>1262</v>
      </c>
      <c r="Y83" s="71" t="s">
        <v>587</v>
      </c>
      <c r="Z83" s="73" t="s">
        <v>587</v>
      </c>
      <c r="AA83" s="73" t="s">
        <v>678</v>
      </c>
      <c r="AB83" s="73"/>
      <c r="AC83" s="73" t="s">
        <v>1078</v>
      </c>
      <c r="AD83" s="73"/>
    </row>
    <row r="84" spans="1:30" ht="99" x14ac:dyDescent="0.25">
      <c r="A84" s="71">
        <v>21</v>
      </c>
      <c r="B84" s="71" t="s">
        <v>825</v>
      </c>
      <c r="C84" s="72" t="s">
        <v>677</v>
      </c>
      <c r="D84" s="71" t="s">
        <v>1282</v>
      </c>
      <c r="E84" s="73" t="s">
        <v>1270</v>
      </c>
      <c r="F84" s="71" t="s">
        <v>103</v>
      </c>
      <c r="G84" s="72" t="s">
        <v>104</v>
      </c>
      <c r="H84" s="73" t="s">
        <v>4</v>
      </c>
      <c r="I84" s="74" t="s">
        <v>835</v>
      </c>
      <c r="J84" s="75" t="s">
        <v>785</v>
      </c>
      <c r="K84" s="74" t="s">
        <v>1271</v>
      </c>
      <c r="L84" s="76">
        <v>0</v>
      </c>
      <c r="M84" s="76">
        <v>53655.8</v>
      </c>
      <c r="N84" s="76">
        <v>0</v>
      </c>
      <c r="O84" s="76">
        <v>0</v>
      </c>
      <c r="P84" s="76">
        <v>0</v>
      </c>
      <c r="Q84" s="76">
        <v>0</v>
      </c>
      <c r="R84" s="76">
        <v>0</v>
      </c>
      <c r="S84" s="77">
        <f t="shared" si="8"/>
        <v>0</v>
      </c>
      <c r="T84" s="77">
        <v>0.9</v>
      </c>
      <c r="U84" s="71" t="s">
        <v>796</v>
      </c>
      <c r="V84" s="71" t="s">
        <v>1262</v>
      </c>
      <c r="W84" s="71" t="s">
        <v>1262</v>
      </c>
      <c r="X84" s="71" t="s">
        <v>1262</v>
      </c>
      <c r="Y84" s="71" t="s">
        <v>587</v>
      </c>
      <c r="Z84" s="73" t="s">
        <v>587</v>
      </c>
      <c r="AA84" s="73" t="s">
        <v>678</v>
      </c>
      <c r="AB84" s="73"/>
      <c r="AC84" s="73" t="s">
        <v>1078</v>
      </c>
      <c r="AD84" s="73"/>
    </row>
    <row r="85" spans="1:30" ht="99" x14ac:dyDescent="0.25">
      <c r="A85" s="71">
        <v>22</v>
      </c>
      <c r="B85" s="71" t="s">
        <v>825</v>
      </c>
      <c r="C85" s="72" t="s">
        <v>677</v>
      </c>
      <c r="D85" s="71" t="s">
        <v>1283</v>
      </c>
      <c r="E85" s="73" t="s">
        <v>1270</v>
      </c>
      <c r="F85" s="71" t="s">
        <v>215</v>
      </c>
      <c r="G85" s="72" t="s">
        <v>216</v>
      </c>
      <c r="H85" s="73" t="s">
        <v>4</v>
      </c>
      <c r="I85" s="74" t="s">
        <v>835</v>
      </c>
      <c r="J85" s="75" t="s">
        <v>785</v>
      </c>
      <c r="K85" s="74" t="s">
        <v>1274</v>
      </c>
      <c r="L85" s="76">
        <v>0</v>
      </c>
      <c r="M85" s="76">
        <v>21389.61</v>
      </c>
      <c r="N85" s="76">
        <v>0</v>
      </c>
      <c r="O85" s="76">
        <v>0</v>
      </c>
      <c r="P85" s="76">
        <v>0</v>
      </c>
      <c r="Q85" s="76">
        <v>0</v>
      </c>
      <c r="R85" s="76">
        <v>0</v>
      </c>
      <c r="S85" s="77">
        <f t="shared" si="8"/>
        <v>0</v>
      </c>
      <c r="T85" s="77">
        <v>0.9</v>
      </c>
      <c r="U85" s="71" t="s">
        <v>796</v>
      </c>
      <c r="V85" s="71" t="s">
        <v>1262</v>
      </c>
      <c r="W85" s="71" t="s">
        <v>1262</v>
      </c>
      <c r="X85" s="71" t="s">
        <v>1262</v>
      </c>
      <c r="Y85" s="71" t="s">
        <v>587</v>
      </c>
      <c r="Z85" s="73" t="s">
        <v>587</v>
      </c>
      <c r="AA85" s="73" t="s">
        <v>678</v>
      </c>
      <c r="AB85" s="73"/>
      <c r="AC85" s="73" t="s">
        <v>1078</v>
      </c>
      <c r="AD85" s="73"/>
    </row>
    <row r="86" spans="1:30" ht="99" x14ac:dyDescent="0.25">
      <c r="A86" s="71">
        <v>23</v>
      </c>
      <c r="B86" s="71" t="s">
        <v>825</v>
      </c>
      <c r="C86" s="72" t="s">
        <v>677</v>
      </c>
      <c r="D86" s="71" t="s">
        <v>1284</v>
      </c>
      <c r="E86" s="73" t="s">
        <v>1270</v>
      </c>
      <c r="F86" s="71" t="s">
        <v>217</v>
      </c>
      <c r="G86" s="72" t="s">
        <v>218</v>
      </c>
      <c r="H86" s="73" t="s">
        <v>4</v>
      </c>
      <c r="I86" s="74" t="s">
        <v>835</v>
      </c>
      <c r="J86" s="75" t="s">
        <v>785</v>
      </c>
      <c r="K86" s="74" t="s">
        <v>1274</v>
      </c>
      <c r="L86" s="76">
        <v>0</v>
      </c>
      <c r="M86" s="76">
        <v>21518.09</v>
      </c>
      <c r="N86" s="76">
        <v>0</v>
      </c>
      <c r="O86" s="76">
        <v>0</v>
      </c>
      <c r="P86" s="76">
        <v>0</v>
      </c>
      <c r="Q86" s="76">
        <v>0</v>
      </c>
      <c r="R86" s="76">
        <v>0</v>
      </c>
      <c r="S86" s="77">
        <f t="shared" si="8"/>
        <v>0</v>
      </c>
      <c r="T86" s="77">
        <v>0.9</v>
      </c>
      <c r="U86" s="71" t="s">
        <v>796</v>
      </c>
      <c r="V86" s="71" t="s">
        <v>1262</v>
      </c>
      <c r="W86" s="71" t="s">
        <v>1262</v>
      </c>
      <c r="X86" s="71" t="s">
        <v>1262</v>
      </c>
      <c r="Y86" s="71" t="s">
        <v>587</v>
      </c>
      <c r="Z86" s="73" t="s">
        <v>587</v>
      </c>
      <c r="AA86" s="73" t="s">
        <v>678</v>
      </c>
      <c r="AB86" s="73"/>
      <c r="AC86" s="73" t="s">
        <v>1078</v>
      </c>
      <c r="AD86" s="73"/>
    </row>
    <row r="87" spans="1:30" ht="99" x14ac:dyDescent="0.25">
      <c r="A87" s="71">
        <v>24</v>
      </c>
      <c r="B87" s="71" t="s">
        <v>825</v>
      </c>
      <c r="C87" s="72" t="s">
        <v>677</v>
      </c>
      <c r="D87" s="71" t="s">
        <v>1285</v>
      </c>
      <c r="E87" s="73" t="s">
        <v>1270</v>
      </c>
      <c r="F87" s="71" t="s">
        <v>196</v>
      </c>
      <c r="G87" s="72" t="s">
        <v>197</v>
      </c>
      <c r="H87" s="73" t="s">
        <v>4</v>
      </c>
      <c r="I87" s="74" t="s">
        <v>835</v>
      </c>
      <c r="J87" s="75" t="s">
        <v>785</v>
      </c>
      <c r="K87" s="74" t="s">
        <v>1280</v>
      </c>
      <c r="L87" s="76">
        <v>0</v>
      </c>
      <c r="M87" s="76">
        <v>85575.06</v>
      </c>
      <c r="N87" s="76">
        <v>0</v>
      </c>
      <c r="O87" s="76">
        <v>0</v>
      </c>
      <c r="P87" s="76">
        <v>0</v>
      </c>
      <c r="Q87" s="76">
        <v>0</v>
      </c>
      <c r="R87" s="76">
        <v>0</v>
      </c>
      <c r="S87" s="77">
        <f t="shared" si="8"/>
        <v>0</v>
      </c>
      <c r="T87" s="77">
        <v>0.9</v>
      </c>
      <c r="U87" s="71" t="s">
        <v>796</v>
      </c>
      <c r="V87" s="71" t="s">
        <v>1262</v>
      </c>
      <c r="W87" s="71" t="s">
        <v>1262</v>
      </c>
      <c r="X87" s="71" t="s">
        <v>1262</v>
      </c>
      <c r="Y87" s="71" t="s">
        <v>587</v>
      </c>
      <c r="Z87" s="73" t="s">
        <v>587</v>
      </c>
      <c r="AA87" s="73" t="s">
        <v>678</v>
      </c>
      <c r="AB87" s="73"/>
      <c r="AC87" s="73" t="s">
        <v>1078</v>
      </c>
      <c r="AD87" s="73"/>
    </row>
    <row r="88" spans="1:30" ht="99" x14ac:dyDescent="0.25">
      <c r="A88" s="71">
        <v>25</v>
      </c>
      <c r="B88" s="71" t="s">
        <v>825</v>
      </c>
      <c r="C88" s="72" t="s">
        <v>677</v>
      </c>
      <c r="D88" s="71" t="s">
        <v>1286</v>
      </c>
      <c r="E88" s="73" t="s">
        <v>1270</v>
      </c>
      <c r="F88" s="71" t="s">
        <v>128</v>
      </c>
      <c r="G88" s="72" t="s">
        <v>129</v>
      </c>
      <c r="H88" s="73" t="s">
        <v>4</v>
      </c>
      <c r="I88" s="74" t="s">
        <v>835</v>
      </c>
      <c r="J88" s="75" t="s">
        <v>785</v>
      </c>
      <c r="K88" s="74" t="s">
        <v>1287</v>
      </c>
      <c r="L88" s="76">
        <v>0</v>
      </c>
      <c r="M88" s="76">
        <v>136356.68</v>
      </c>
      <c r="N88" s="76">
        <v>0</v>
      </c>
      <c r="O88" s="76">
        <v>0</v>
      </c>
      <c r="P88" s="76">
        <v>0</v>
      </c>
      <c r="Q88" s="76">
        <v>0</v>
      </c>
      <c r="R88" s="76">
        <v>0</v>
      </c>
      <c r="S88" s="77">
        <f t="shared" si="8"/>
        <v>0</v>
      </c>
      <c r="T88" s="77">
        <v>0.9</v>
      </c>
      <c r="U88" s="71" t="s">
        <v>796</v>
      </c>
      <c r="V88" s="71" t="s">
        <v>1262</v>
      </c>
      <c r="W88" s="71" t="s">
        <v>1262</v>
      </c>
      <c r="X88" s="71" t="s">
        <v>1262</v>
      </c>
      <c r="Y88" s="71" t="s">
        <v>587</v>
      </c>
      <c r="Z88" s="73" t="s">
        <v>587</v>
      </c>
      <c r="AA88" s="73" t="s">
        <v>678</v>
      </c>
      <c r="AB88" s="73"/>
      <c r="AC88" s="73" t="s">
        <v>1078</v>
      </c>
      <c r="AD88" s="73"/>
    </row>
    <row r="89" spans="1:30" ht="99" x14ac:dyDescent="0.25">
      <c r="A89" s="71">
        <v>26</v>
      </c>
      <c r="B89" s="71" t="s">
        <v>825</v>
      </c>
      <c r="C89" s="72" t="s">
        <v>677</v>
      </c>
      <c r="D89" s="71" t="s">
        <v>1288</v>
      </c>
      <c r="E89" s="73" t="s">
        <v>1270</v>
      </c>
      <c r="F89" s="71" t="s">
        <v>1289</v>
      </c>
      <c r="G89" s="72" t="s">
        <v>1290</v>
      </c>
      <c r="H89" s="73" t="s">
        <v>4</v>
      </c>
      <c r="I89" s="74" t="s">
        <v>835</v>
      </c>
      <c r="J89" s="75" t="s">
        <v>785</v>
      </c>
      <c r="K89" s="74" t="s">
        <v>1271</v>
      </c>
      <c r="L89" s="76">
        <v>0</v>
      </c>
      <c r="M89" s="76">
        <v>52688.07</v>
      </c>
      <c r="N89" s="76">
        <v>0</v>
      </c>
      <c r="O89" s="76">
        <v>0</v>
      </c>
      <c r="P89" s="76">
        <v>0</v>
      </c>
      <c r="Q89" s="76">
        <v>0</v>
      </c>
      <c r="R89" s="76">
        <v>0</v>
      </c>
      <c r="S89" s="77">
        <f t="shared" si="8"/>
        <v>0</v>
      </c>
      <c r="T89" s="77">
        <v>0.9</v>
      </c>
      <c r="U89" s="71" t="s">
        <v>796</v>
      </c>
      <c r="V89" s="71" t="s">
        <v>1262</v>
      </c>
      <c r="W89" s="71" t="s">
        <v>1262</v>
      </c>
      <c r="X89" s="71" t="s">
        <v>1262</v>
      </c>
      <c r="Y89" s="71" t="s">
        <v>587</v>
      </c>
      <c r="Z89" s="73" t="s">
        <v>587</v>
      </c>
      <c r="AA89" s="73" t="s">
        <v>678</v>
      </c>
      <c r="AB89" s="73"/>
      <c r="AC89" s="73" t="s">
        <v>1078</v>
      </c>
      <c r="AD89" s="73"/>
    </row>
    <row r="90" spans="1:30" ht="99" x14ac:dyDescent="0.25">
      <c r="A90" s="71">
        <v>27</v>
      </c>
      <c r="B90" s="71" t="s">
        <v>825</v>
      </c>
      <c r="C90" s="72" t="s">
        <v>677</v>
      </c>
      <c r="D90" s="71" t="s">
        <v>1291</v>
      </c>
      <c r="E90" s="73" t="s">
        <v>278</v>
      </c>
      <c r="F90" s="71" t="s">
        <v>159</v>
      </c>
      <c r="G90" s="72" t="s">
        <v>160</v>
      </c>
      <c r="H90" s="73" t="s">
        <v>4</v>
      </c>
      <c r="I90" s="74" t="s">
        <v>835</v>
      </c>
      <c r="J90" s="75" t="s">
        <v>785</v>
      </c>
      <c r="K90" s="74" t="s">
        <v>1292</v>
      </c>
      <c r="L90" s="76">
        <v>0</v>
      </c>
      <c r="M90" s="76">
        <v>166503.92000000001</v>
      </c>
      <c r="N90" s="76">
        <v>144932.29999999999</v>
      </c>
      <c r="O90" s="76">
        <v>0</v>
      </c>
      <c r="P90" s="76">
        <v>144932.29999999999</v>
      </c>
      <c r="Q90" s="76">
        <v>144932.29999999999</v>
      </c>
      <c r="R90" s="76">
        <v>144932.29999999999</v>
      </c>
      <c r="S90" s="77">
        <f t="shared" si="8"/>
        <v>0.87044377093344094</v>
      </c>
      <c r="T90" s="77">
        <v>0.9</v>
      </c>
      <c r="U90" s="71" t="s">
        <v>796</v>
      </c>
      <c r="V90" s="71" t="s">
        <v>1293</v>
      </c>
      <c r="W90" s="71" t="s">
        <v>1293</v>
      </c>
      <c r="X90" s="71" t="s">
        <v>1293</v>
      </c>
      <c r="Y90" s="71" t="s">
        <v>1294</v>
      </c>
      <c r="Z90" s="73" t="s">
        <v>1294</v>
      </c>
      <c r="AA90" s="73" t="s">
        <v>678</v>
      </c>
      <c r="AB90" s="73"/>
      <c r="AC90" s="73" t="s">
        <v>1078</v>
      </c>
      <c r="AD90" s="73"/>
    </row>
    <row r="91" spans="1:30" ht="99" x14ac:dyDescent="0.25">
      <c r="A91" s="71">
        <v>28</v>
      </c>
      <c r="B91" s="71" t="s">
        <v>825</v>
      </c>
      <c r="C91" s="72" t="s">
        <v>677</v>
      </c>
      <c r="D91" s="71" t="s">
        <v>1295</v>
      </c>
      <c r="E91" s="73" t="s">
        <v>278</v>
      </c>
      <c r="F91" s="71" t="s">
        <v>161</v>
      </c>
      <c r="G91" s="72" t="s">
        <v>162</v>
      </c>
      <c r="H91" s="73" t="s">
        <v>4</v>
      </c>
      <c r="I91" s="74" t="s">
        <v>835</v>
      </c>
      <c r="J91" s="75" t="s">
        <v>785</v>
      </c>
      <c r="K91" s="74" t="s">
        <v>1296</v>
      </c>
      <c r="L91" s="76">
        <v>0</v>
      </c>
      <c r="M91" s="76">
        <v>165138.04999999999</v>
      </c>
      <c r="N91" s="76">
        <v>146211.07</v>
      </c>
      <c r="O91" s="76">
        <v>0</v>
      </c>
      <c r="P91" s="76">
        <v>146211.07</v>
      </c>
      <c r="Q91" s="76">
        <v>146211.07</v>
      </c>
      <c r="R91" s="76">
        <v>146211.07</v>
      </c>
      <c r="S91" s="77">
        <f t="shared" si="8"/>
        <v>0.88538692324391632</v>
      </c>
      <c r="T91" s="77">
        <v>0.9</v>
      </c>
      <c r="U91" s="71" t="s">
        <v>796</v>
      </c>
      <c r="V91" s="71" t="s">
        <v>1293</v>
      </c>
      <c r="W91" s="71" t="s">
        <v>1293</v>
      </c>
      <c r="X91" s="71" t="s">
        <v>1293</v>
      </c>
      <c r="Y91" s="71" t="s">
        <v>1294</v>
      </c>
      <c r="Z91" s="73" t="s">
        <v>1294</v>
      </c>
      <c r="AA91" s="73" t="s">
        <v>678</v>
      </c>
      <c r="AB91" s="73"/>
      <c r="AC91" s="73" t="s">
        <v>1078</v>
      </c>
      <c r="AD91" s="73"/>
    </row>
    <row r="92" spans="1:30" ht="99" x14ac:dyDescent="0.25">
      <c r="A92" s="71">
        <v>29</v>
      </c>
      <c r="B92" s="71" t="s">
        <v>825</v>
      </c>
      <c r="C92" s="72" t="s">
        <v>677</v>
      </c>
      <c r="D92" s="71" t="s">
        <v>1297</v>
      </c>
      <c r="E92" s="73" t="s">
        <v>278</v>
      </c>
      <c r="F92" s="71" t="s">
        <v>128</v>
      </c>
      <c r="G92" s="72" t="s">
        <v>129</v>
      </c>
      <c r="H92" s="73" t="s">
        <v>4</v>
      </c>
      <c r="I92" s="74" t="s">
        <v>835</v>
      </c>
      <c r="J92" s="75" t="s">
        <v>785</v>
      </c>
      <c r="K92" s="74" t="s">
        <v>1298</v>
      </c>
      <c r="L92" s="76">
        <v>0</v>
      </c>
      <c r="M92" s="76">
        <v>44295.33</v>
      </c>
      <c r="N92" s="76">
        <v>21956.13</v>
      </c>
      <c r="O92" s="76">
        <v>0</v>
      </c>
      <c r="P92" s="76">
        <v>21956.13</v>
      </c>
      <c r="Q92" s="76">
        <v>21956.13</v>
      </c>
      <c r="R92" s="76">
        <v>21956.13</v>
      </c>
      <c r="S92" s="77">
        <f t="shared" si="8"/>
        <v>0.49567595500473755</v>
      </c>
      <c r="T92" s="77">
        <v>0.5</v>
      </c>
      <c r="U92" s="71" t="s">
        <v>796</v>
      </c>
      <c r="V92" s="71" t="s">
        <v>1293</v>
      </c>
      <c r="W92" s="71" t="s">
        <v>1293</v>
      </c>
      <c r="X92" s="71" t="s">
        <v>1293</v>
      </c>
      <c r="Y92" s="71" t="s">
        <v>1294</v>
      </c>
      <c r="Z92" s="73" t="s">
        <v>1294</v>
      </c>
      <c r="AA92" s="73" t="s">
        <v>678</v>
      </c>
      <c r="AB92" s="73"/>
      <c r="AC92" s="73" t="s">
        <v>1078</v>
      </c>
      <c r="AD92" s="73"/>
    </row>
    <row r="93" spans="1:30" ht="99" x14ac:dyDescent="0.25">
      <c r="A93" s="71">
        <v>30</v>
      </c>
      <c r="B93" s="71" t="s">
        <v>825</v>
      </c>
      <c r="C93" s="72" t="s">
        <v>677</v>
      </c>
      <c r="D93" s="71" t="s">
        <v>1299</v>
      </c>
      <c r="E93" s="73" t="s">
        <v>278</v>
      </c>
      <c r="F93" s="71" t="s">
        <v>171</v>
      </c>
      <c r="G93" s="72" t="s">
        <v>172</v>
      </c>
      <c r="H93" s="73" t="s">
        <v>4</v>
      </c>
      <c r="I93" s="74" t="s">
        <v>835</v>
      </c>
      <c r="J93" s="75" t="s">
        <v>785</v>
      </c>
      <c r="K93" s="74" t="s">
        <v>1300</v>
      </c>
      <c r="L93" s="76">
        <v>0</v>
      </c>
      <c r="M93" s="76">
        <v>75078.83</v>
      </c>
      <c r="N93" s="76">
        <v>20247.919999999998</v>
      </c>
      <c r="O93" s="76">
        <v>0</v>
      </c>
      <c r="P93" s="76">
        <v>20247.919999999998</v>
      </c>
      <c r="Q93" s="76">
        <v>20247.919999999998</v>
      </c>
      <c r="R93" s="76">
        <v>20247.919999999998</v>
      </c>
      <c r="S93" s="77">
        <f t="shared" si="8"/>
        <v>0.26968880575256698</v>
      </c>
      <c r="T93" s="77">
        <v>0.3</v>
      </c>
      <c r="U93" s="71" t="s">
        <v>796</v>
      </c>
      <c r="V93" s="71" t="s">
        <v>1293</v>
      </c>
      <c r="W93" s="71" t="s">
        <v>1293</v>
      </c>
      <c r="X93" s="71" t="s">
        <v>1293</v>
      </c>
      <c r="Y93" s="71" t="s">
        <v>1294</v>
      </c>
      <c r="Z93" s="73" t="s">
        <v>1294</v>
      </c>
      <c r="AA93" s="73" t="s">
        <v>678</v>
      </c>
      <c r="AB93" s="73"/>
      <c r="AC93" s="73" t="s">
        <v>1078</v>
      </c>
      <c r="AD93" s="73"/>
    </row>
    <row r="94" spans="1:30" ht="99" x14ac:dyDescent="0.25">
      <c r="A94" s="71">
        <v>31</v>
      </c>
      <c r="B94" s="71" t="s">
        <v>825</v>
      </c>
      <c r="C94" s="72" t="s">
        <v>677</v>
      </c>
      <c r="D94" s="71" t="s">
        <v>1301</v>
      </c>
      <c r="E94" s="73" t="s">
        <v>278</v>
      </c>
      <c r="F94" s="71" t="s">
        <v>187</v>
      </c>
      <c r="G94" s="72" t="s">
        <v>188</v>
      </c>
      <c r="H94" s="73" t="s">
        <v>4</v>
      </c>
      <c r="I94" s="74" t="s">
        <v>835</v>
      </c>
      <c r="J94" s="75" t="s">
        <v>785</v>
      </c>
      <c r="K94" s="74" t="s">
        <v>1302</v>
      </c>
      <c r="L94" s="76">
        <v>0</v>
      </c>
      <c r="M94" s="76">
        <v>71223.77</v>
      </c>
      <c r="N94" s="76">
        <v>26647.759999999998</v>
      </c>
      <c r="O94" s="76">
        <v>0</v>
      </c>
      <c r="P94" s="76">
        <v>26647.759999999998</v>
      </c>
      <c r="Q94" s="76">
        <v>26647.759999999998</v>
      </c>
      <c r="R94" s="76">
        <v>26647.759999999998</v>
      </c>
      <c r="S94" s="77">
        <f t="shared" si="8"/>
        <v>0.37414138566380295</v>
      </c>
      <c r="T94" s="77">
        <v>0.4</v>
      </c>
      <c r="U94" s="71" t="s">
        <v>796</v>
      </c>
      <c r="V94" s="71" t="s">
        <v>1293</v>
      </c>
      <c r="W94" s="71" t="s">
        <v>1293</v>
      </c>
      <c r="X94" s="71" t="s">
        <v>1293</v>
      </c>
      <c r="Y94" s="71" t="s">
        <v>1294</v>
      </c>
      <c r="Z94" s="73" t="s">
        <v>1294</v>
      </c>
      <c r="AA94" s="73" t="s">
        <v>678</v>
      </c>
      <c r="AB94" s="73"/>
      <c r="AC94" s="73" t="s">
        <v>1078</v>
      </c>
      <c r="AD94" s="73"/>
    </row>
    <row r="95" spans="1:30" ht="27" x14ac:dyDescent="0.25">
      <c r="A95" s="82">
        <v>31</v>
      </c>
      <c r="B95" s="81"/>
      <c r="C95" s="81"/>
      <c r="D95" s="68"/>
      <c r="E95" s="69" t="s">
        <v>826</v>
      </c>
      <c r="F95" s="81"/>
      <c r="G95" s="81"/>
      <c r="H95" s="81"/>
      <c r="I95" s="81"/>
      <c r="J95" s="81"/>
      <c r="K95" s="81"/>
      <c r="L95" s="79">
        <f t="shared" ref="L95:R95" si="9">+L64+L65+L66+L67+L68+L69+L70+L71+L72+L73+L74+L75+L76+L77+L78+L79+L80+L81+L82+L83+L84+L85+L86+L87+L88+L89+L90+L91+L92+L93+L94</f>
        <v>0</v>
      </c>
      <c r="M95" s="79">
        <f t="shared" si="9"/>
        <v>3586839.1799999997</v>
      </c>
      <c r="N95" s="79">
        <f t="shared" si="9"/>
        <v>359995.18</v>
      </c>
      <c r="O95" s="79">
        <f t="shared" si="9"/>
        <v>0</v>
      </c>
      <c r="P95" s="79">
        <f t="shared" si="9"/>
        <v>359995.18</v>
      </c>
      <c r="Q95" s="79">
        <f t="shared" si="9"/>
        <v>359995.18</v>
      </c>
      <c r="R95" s="79">
        <f t="shared" si="9"/>
        <v>359995.18</v>
      </c>
      <c r="S95" s="80">
        <f xml:space="preserve"> Q95/M95</f>
        <v>0.1003655759107661</v>
      </c>
      <c r="T95" s="80">
        <f>(+T64+T65+T66+T67+T68+T69+T70+T71+T72+T73+T74+T75+T76+T77+T78+T79+T80+T81+T82+T83+T84+T85+T86+T87+T88+T89+T90+T91+T92+T93+T94)/A95</f>
        <v>0.87096774193548354</v>
      </c>
      <c r="U95" s="110" t="s">
        <v>791</v>
      </c>
      <c r="V95" s="110"/>
      <c r="W95" s="110"/>
      <c r="X95" s="110"/>
      <c r="Y95" s="110"/>
      <c r="Z95" s="110"/>
      <c r="AA95" s="110"/>
      <c r="AB95" s="110"/>
      <c r="AC95" s="110"/>
      <c r="AD95" s="110"/>
    </row>
    <row r="96" spans="1:30" x14ac:dyDescent="0.25">
      <c r="A96" s="68"/>
      <c r="B96" s="67"/>
      <c r="C96" s="67"/>
      <c r="D96" s="68"/>
      <c r="E96" s="69" t="s">
        <v>747</v>
      </c>
      <c r="F96" s="67"/>
      <c r="G96" s="67"/>
      <c r="H96" s="67"/>
      <c r="I96" s="81"/>
      <c r="J96" s="81"/>
      <c r="K96" s="81"/>
      <c r="L96" s="79"/>
      <c r="M96" s="79"/>
      <c r="N96" s="79"/>
      <c r="O96" s="79"/>
      <c r="P96" s="79"/>
      <c r="Q96" s="79"/>
      <c r="R96" s="79"/>
      <c r="S96" s="80"/>
      <c r="T96" s="80"/>
      <c r="U96" s="116"/>
      <c r="V96" s="117"/>
      <c r="W96" s="117"/>
      <c r="X96" s="117"/>
      <c r="Y96" s="117"/>
      <c r="Z96" s="117"/>
      <c r="AA96" s="117"/>
      <c r="AB96" s="117"/>
      <c r="AC96" s="117"/>
      <c r="AD96" s="118"/>
    </row>
    <row r="97" spans="1:30" ht="99" x14ac:dyDescent="0.25">
      <c r="A97" s="71">
        <v>1</v>
      </c>
      <c r="B97" s="71" t="s">
        <v>827</v>
      </c>
      <c r="C97" s="72" t="s">
        <v>677</v>
      </c>
      <c r="D97" s="71" t="s">
        <v>566</v>
      </c>
      <c r="E97" s="73" t="s">
        <v>567</v>
      </c>
      <c r="F97" s="71" t="s">
        <v>128</v>
      </c>
      <c r="G97" s="72" t="s">
        <v>129</v>
      </c>
      <c r="H97" s="73" t="s">
        <v>4</v>
      </c>
      <c r="I97" s="74" t="s">
        <v>835</v>
      </c>
      <c r="J97" s="75" t="s">
        <v>785</v>
      </c>
      <c r="K97" s="74" t="s">
        <v>706</v>
      </c>
      <c r="L97" s="76">
        <v>0</v>
      </c>
      <c r="M97" s="76">
        <v>381663.04</v>
      </c>
      <c r="N97" s="76">
        <v>0</v>
      </c>
      <c r="O97" s="76">
        <v>0</v>
      </c>
      <c r="P97" s="76">
        <v>0</v>
      </c>
      <c r="Q97" s="76">
        <v>0</v>
      </c>
      <c r="R97" s="76">
        <v>0</v>
      </c>
      <c r="S97" s="77">
        <f t="shared" ref="S97:S106" si="10">Q97/M97</f>
        <v>0</v>
      </c>
      <c r="T97" s="77">
        <v>1</v>
      </c>
      <c r="U97" s="71" t="s">
        <v>796</v>
      </c>
      <c r="V97" s="71" t="s">
        <v>502</v>
      </c>
      <c r="W97" s="71" t="s">
        <v>502</v>
      </c>
      <c r="X97" s="71" t="s">
        <v>502</v>
      </c>
      <c r="Y97" s="71" t="s">
        <v>67</v>
      </c>
      <c r="Z97" s="73" t="s">
        <v>67</v>
      </c>
      <c r="AA97" s="73" t="s">
        <v>67</v>
      </c>
      <c r="AB97" s="73"/>
      <c r="AC97" s="73" t="s">
        <v>815</v>
      </c>
      <c r="AD97" s="73"/>
    </row>
    <row r="98" spans="1:30" ht="99" x14ac:dyDescent="0.25">
      <c r="A98" s="71">
        <v>2</v>
      </c>
      <c r="B98" s="71" t="s">
        <v>827</v>
      </c>
      <c r="C98" s="72" t="s">
        <v>677</v>
      </c>
      <c r="D98" s="71" t="s">
        <v>568</v>
      </c>
      <c r="E98" s="73" t="s">
        <v>569</v>
      </c>
      <c r="F98" s="71" t="s">
        <v>570</v>
      </c>
      <c r="G98" s="72" t="s">
        <v>571</v>
      </c>
      <c r="H98" s="73" t="s">
        <v>4</v>
      </c>
      <c r="I98" s="74" t="s">
        <v>835</v>
      </c>
      <c r="J98" s="75" t="s">
        <v>785</v>
      </c>
      <c r="K98" s="74" t="s">
        <v>706</v>
      </c>
      <c r="L98" s="76">
        <v>0</v>
      </c>
      <c r="M98" s="76">
        <v>379947.47</v>
      </c>
      <c r="N98" s="76">
        <v>0</v>
      </c>
      <c r="O98" s="76">
        <v>0</v>
      </c>
      <c r="P98" s="76">
        <v>0</v>
      </c>
      <c r="Q98" s="76">
        <v>0</v>
      </c>
      <c r="R98" s="76">
        <v>0</v>
      </c>
      <c r="S98" s="77">
        <f t="shared" si="10"/>
        <v>0</v>
      </c>
      <c r="T98" s="77">
        <v>0.4</v>
      </c>
      <c r="U98" s="71" t="s">
        <v>796</v>
      </c>
      <c r="V98" s="71" t="s">
        <v>1262</v>
      </c>
      <c r="W98" s="71" t="s">
        <v>1262</v>
      </c>
      <c r="X98" s="71" t="s">
        <v>1262</v>
      </c>
      <c r="Y98" s="71" t="s">
        <v>587</v>
      </c>
      <c r="Z98" s="73" t="s">
        <v>587</v>
      </c>
      <c r="AA98" s="73" t="s">
        <v>587</v>
      </c>
      <c r="AB98" s="73"/>
      <c r="AC98" s="73" t="s">
        <v>815</v>
      </c>
      <c r="AD98" s="73"/>
    </row>
    <row r="99" spans="1:30" ht="99" x14ac:dyDescent="0.25">
      <c r="A99" s="71">
        <v>3</v>
      </c>
      <c r="B99" s="71" t="s">
        <v>827</v>
      </c>
      <c r="C99" s="72" t="s">
        <v>677</v>
      </c>
      <c r="D99" s="71" t="s">
        <v>572</v>
      </c>
      <c r="E99" s="73" t="s">
        <v>573</v>
      </c>
      <c r="F99" s="71" t="s">
        <v>17</v>
      </c>
      <c r="G99" s="72" t="s">
        <v>18</v>
      </c>
      <c r="H99" s="73" t="s">
        <v>4</v>
      </c>
      <c r="I99" s="74" t="s">
        <v>835</v>
      </c>
      <c r="J99" s="75" t="s">
        <v>785</v>
      </c>
      <c r="K99" s="74" t="s">
        <v>706</v>
      </c>
      <c r="L99" s="76">
        <v>0</v>
      </c>
      <c r="M99" s="76">
        <v>375091.02</v>
      </c>
      <c r="N99" s="76">
        <v>0</v>
      </c>
      <c r="O99" s="76">
        <v>0</v>
      </c>
      <c r="P99" s="76">
        <v>0</v>
      </c>
      <c r="Q99" s="76">
        <v>0</v>
      </c>
      <c r="R99" s="76">
        <v>0</v>
      </c>
      <c r="S99" s="77">
        <f t="shared" si="10"/>
        <v>0</v>
      </c>
      <c r="T99" s="77">
        <v>0.96</v>
      </c>
      <c r="U99" s="71" t="s">
        <v>796</v>
      </c>
      <c r="V99" s="71" t="s">
        <v>524</v>
      </c>
      <c r="W99" s="71" t="s">
        <v>524</v>
      </c>
      <c r="X99" s="71" t="s">
        <v>524</v>
      </c>
      <c r="Y99" s="71" t="s">
        <v>574</v>
      </c>
      <c r="Z99" s="73" t="s">
        <v>574</v>
      </c>
      <c r="AA99" s="73" t="s">
        <v>574</v>
      </c>
      <c r="AB99" s="73"/>
      <c r="AC99" s="73" t="s">
        <v>815</v>
      </c>
      <c r="AD99" s="73"/>
    </row>
    <row r="100" spans="1:30" ht="99" x14ac:dyDescent="0.25">
      <c r="A100" s="71">
        <v>4</v>
      </c>
      <c r="B100" s="71" t="s">
        <v>827</v>
      </c>
      <c r="C100" s="72" t="s">
        <v>677</v>
      </c>
      <c r="D100" s="71" t="s">
        <v>575</v>
      </c>
      <c r="E100" s="73" t="s">
        <v>576</v>
      </c>
      <c r="F100" s="71" t="s">
        <v>577</v>
      </c>
      <c r="G100" s="72" t="s">
        <v>578</v>
      </c>
      <c r="H100" s="73" t="s">
        <v>4</v>
      </c>
      <c r="I100" s="74" t="s">
        <v>835</v>
      </c>
      <c r="J100" s="75" t="s">
        <v>785</v>
      </c>
      <c r="K100" s="74" t="s">
        <v>706</v>
      </c>
      <c r="L100" s="76">
        <v>0</v>
      </c>
      <c r="M100" s="76">
        <v>374337.54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7">
        <f t="shared" si="10"/>
        <v>0</v>
      </c>
      <c r="T100" s="77">
        <v>0.4</v>
      </c>
      <c r="U100" s="71" t="s">
        <v>796</v>
      </c>
      <c r="V100" s="71" t="s">
        <v>1262</v>
      </c>
      <c r="W100" s="71" t="s">
        <v>1262</v>
      </c>
      <c r="X100" s="71" t="s">
        <v>1262</v>
      </c>
      <c r="Y100" s="71" t="s">
        <v>587</v>
      </c>
      <c r="Z100" s="73" t="s">
        <v>587</v>
      </c>
      <c r="AA100" s="73" t="s">
        <v>587</v>
      </c>
      <c r="AB100" s="73"/>
      <c r="AC100" s="73" t="s">
        <v>815</v>
      </c>
      <c r="AD100" s="73"/>
    </row>
    <row r="101" spans="1:30" ht="99" x14ac:dyDescent="0.25">
      <c r="A101" s="71">
        <v>5</v>
      </c>
      <c r="B101" s="71" t="s">
        <v>827</v>
      </c>
      <c r="C101" s="72" t="s">
        <v>677</v>
      </c>
      <c r="D101" s="71" t="s">
        <v>579</v>
      </c>
      <c r="E101" s="73" t="s">
        <v>580</v>
      </c>
      <c r="F101" s="71" t="s">
        <v>581</v>
      </c>
      <c r="G101" s="72" t="s">
        <v>582</v>
      </c>
      <c r="H101" s="73" t="s">
        <v>4</v>
      </c>
      <c r="I101" s="74" t="s">
        <v>835</v>
      </c>
      <c r="J101" s="75" t="s">
        <v>785</v>
      </c>
      <c r="K101" s="74" t="s">
        <v>706</v>
      </c>
      <c r="L101" s="76">
        <v>0</v>
      </c>
      <c r="M101" s="76">
        <v>379607.39</v>
      </c>
      <c r="N101" s="76">
        <v>0</v>
      </c>
      <c r="O101" s="76">
        <v>0</v>
      </c>
      <c r="P101" s="76">
        <v>0</v>
      </c>
      <c r="Q101" s="76">
        <v>0</v>
      </c>
      <c r="R101" s="76">
        <v>0</v>
      </c>
      <c r="S101" s="77">
        <f t="shared" si="10"/>
        <v>0</v>
      </c>
      <c r="T101" s="77">
        <v>0.95</v>
      </c>
      <c r="U101" s="71" t="s">
        <v>796</v>
      </c>
      <c r="V101" s="71" t="s">
        <v>583</v>
      </c>
      <c r="W101" s="71" t="s">
        <v>583</v>
      </c>
      <c r="X101" s="71" t="s">
        <v>583</v>
      </c>
      <c r="Y101" s="71" t="s">
        <v>584</v>
      </c>
      <c r="Z101" s="73" t="s">
        <v>584</v>
      </c>
      <c r="AA101" s="73" t="s">
        <v>584</v>
      </c>
      <c r="AB101" s="73"/>
      <c r="AC101" s="73" t="s">
        <v>815</v>
      </c>
      <c r="AD101" s="73"/>
    </row>
    <row r="102" spans="1:30" ht="99" x14ac:dyDescent="0.25">
      <c r="A102" s="71">
        <v>6</v>
      </c>
      <c r="B102" s="71" t="s">
        <v>827</v>
      </c>
      <c r="C102" s="72" t="s">
        <v>677</v>
      </c>
      <c r="D102" s="71" t="s">
        <v>585</v>
      </c>
      <c r="E102" s="73" t="s">
        <v>586</v>
      </c>
      <c r="F102" s="71" t="s">
        <v>179</v>
      </c>
      <c r="G102" s="72" t="s">
        <v>180</v>
      </c>
      <c r="H102" s="73" t="s">
        <v>4</v>
      </c>
      <c r="I102" s="74" t="s">
        <v>835</v>
      </c>
      <c r="J102" s="75" t="s">
        <v>785</v>
      </c>
      <c r="K102" s="74" t="s">
        <v>706</v>
      </c>
      <c r="L102" s="76">
        <v>0</v>
      </c>
      <c r="M102" s="76">
        <v>476243.34</v>
      </c>
      <c r="N102" s="76">
        <v>0</v>
      </c>
      <c r="O102" s="76">
        <v>0</v>
      </c>
      <c r="P102" s="76">
        <v>0</v>
      </c>
      <c r="Q102" s="76">
        <v>0</v>
      </c>
      <c r="R102" s="76">
        <v>0</v>
      </c>
      <c r="S102" s="77">
        <f t="shared" si="10"/>
        <v>0</v>
      </c>
      <c r="T102" s="77">
        <v>0.7</v>
      </c>
      <c r="U102" s="71" t="s">
        <v>796</v>
      </c>
      <c r="V102" s="71" t="s">
        <v>1178</v>
      </c>
      <c r="W102" s="71" t="s">
        <v>1178</v>
      </c>
      <c r="X102" s="71" t="s">
        <v>1178</v>
      </c>
      <c r="Y102" s="71" t="s">
        <v>1303</v>
      </c>
      <c r="Z102" s="73" t="s">
        <v>1303</v>
      </c>
      <c r="AA102" s="73" t="s">
        <v>1303</v>
      </c>
      <c r="AB102" s="73"/>
      <c r="AC102" s="73" t="s">
        <v>815</v>
      </c>
      <c r="AD102" s="73"/>
    </row>
    <row r="103" spans="1:30" ht="99" x14ac:dyDescent="0.25">
      <c r="A103" s="71">
        <v>7</v>
      </c>
      <c r="B103" s="71" t="s">
        <v>827</v>
      </c>
      <c r="C103" s="72" t="s">
        <v>677</v>
      </c>
      <c r="D103" s="71" t="s">
        <v>1304</v>
      </c>
      <c r="E103" s="73" t="s">
        <v>1305</v>
      </c>
      <c r="F103" s="71" t="s">
        <v>107</v>
      </c>
      <c r="G103" s="72" t="s">
        <v>108</v>
      </c>
      <c r="H103" s="73" t="s">
        <v>4</v>
      </c>
      <c r="I103" s="74" t="s">
        <v>835</v>
      </c>
      <c r="J103" s="75" t="s">
        <v>785</v>
      </c>
      <c r="K103" s="74" t="s">
        <v>706</v>
      </c>
      <c r="L103" s="76">
        <v>0</v>
      </c>
      <c r="M103" s="76">
        <v>339339.73</v>
      </c>
      <c r="N103" s="76">
        <v>0</v>
      </c>
      <c r="O103" s="76">
        <v>0</v>
      </c>
      <c r="P103" s="76">
        <v>0</v>
      </c>
      <c r="Q103" s="76">
        <v>0</v>
      </c>
      <c r="R103" s="76">
        <v>0</v>
      </c>
      <c r="S103" s="77">
        <f t="shared" si="10"/>
        <v>0</v>
      </c>
      <c r="T103" s="77">
        <v>0.93</v>
      </c>
      <c r="U103" s="71" t="s">
        <v>796</v>
      </c>
      <c r="V103" s="71" t="s">
        <v>1306</v>
      </c>
      <c r="W103" s="71" t="s">
        <v>1306</v>
      </c>
      <c r="X103" s="71" t="s">
        <v>1306</v>
      </c>
      <c r="Y103" s="71" t="s">
        <v>1303</v>
      </c>
      <c r="Z103" s="73" t="s">
        <v>1303</v>
      </c>
      <c r="AA103" s="73" t="s">
        <v>678</v>
      </c>
      <c r="AB103" s="73"/>
      <c r="AC103" s="73" t="s">
        <v>1078</v>
      </c>
      <c r="AD103" s="73"/>
    </row>
    <row r="104" spans="1:30" ht="99" x14ac:dyDescent="0.25">
      <c r="A104" s="71">
        <v>8</v>
      </c>
      <c r="B104" s="71" t="s">
        <v>827</v>
      </c>
      <c r="C104" s="72" t="s">
        <v>677</v>
      </c>
      <c r="D104" s="71" t="s">
        <v>1307</v>
      </c>
      <c r="E104" s="73" t="s">
        <v>1308</v>
      </c>
      <c r="F104" s="71" t="s">
        <v>23</v>
      </c>
      <c r="G104" s="72" t="s">
        <v>24</v>
      </c>
      <c r="H104" s="73" t="s">
        <v>4</v>
      </c>
      <c r="I104" s="74" t="s">
        <v>835</v>
      </c>
      <c r="J104" s="75" t="s">
        <v>785</v>
      </c>
      <c r="K104" s="74" t="s">
        <v>706</v>
      </c>
      <c r="L104" s="76">
        <v>0</v>
      </c>
      <c r="M104" s="76">
        <v>337894.52</v>
      </c>
      <c r="N104" s="76">
        <v>0</v>
      </c>
      <c r="O104" s="76">
        <v>0</v>
      </c>
      <c r="P104" s="76">
        <v>0</v>
      </c>
      <c r="Q104" s="76">
        <v>0</v>
      </c>
      <c r="R104" s="76">
        <v>0</v>
      </c>
      <c r="S104" s="77">
        <f t="shared" si="10"/>
        <v>0</v>
      </c>
      <c r="T104" s="77">
        <v>0.95</v>
      </c>
      <c r="U104" s="71" t="s">
        <v>796</v>
      </c>
      <c r="V104" s="71" t="s">
        <v>1306</v>
      </c>
      <c r="W104" s="71" t="s">
        <v>1306</v>
      </c>
      <c r="X104" s="71" t="s">
        <v>1306</v>
      </c>
      <c r="Y104" s="71" t="s">
        <v>1303</v>
      </c>
      <c r="Z104" s="73" t="s">
        <v>1303</v>
      </c>
      <c r="AA104" s="73" t="s">
        <v>678</v>
      </c>
      <c r="AB104" s="73"/>
      <c r="AC104" s="73" t="s">
        <v>1078</v>
      </c>
      <c r="AD104" s="73"/>
    </row>
    <row r="105" spans="1:30" ht="99" x14ac:dyDescent="0.25">
      <c r="A105" s="71">
        <v>9</v>
      </c>
      <c r="B105" s="71" t="s">
        <v>827</v>
      </c>
      <c r="C105" s="72" t="s">
        <v>677</v>
      </c>
      <c r="D105" s="71" t="s">
        <v>1309</v>
      </c>
      <c r="E105" s="73" t="s">
        <v>1310</v>
      </c>
      <c r="F105" s="71" t="s">
        <v>1311</v>
      </c>
      <c r="G105" s="72" t="s">
        <v>1312</v>
      </c>
      <c r="H105" s="73" t="s">
        <v>4</v>
      </c>
      <c r="I105" s="74" t="s">
        <v>835</v>
      </c>
      <c r="J105" s="75" t="s">
        <v>785</v>
      </c>
      <c r="K105" s="74" t="s">
        <v>706</v>
      </c>
      <c r="L105" s="76">
        <v>0</v>
      </c>
      <c r="M105" s="76">
        <v>342307.21</v>
      </c>
      <c r="N105" s="76">
        <v>0</v>
      </c>
      <c r="O105" s="76">
        <v>0</v>
      </c>
      <c r="P105" s="76">
        <v>0</v>
      </c>
      <c r="Q105" s="76">
        <v>0</v>
      </c>
      <c r="R105" s="76">
        <v>0</v>
      </c>
      <c r="S105" s="77">
        <f t="shared" si="10"/>
        <v>0</v>
      </c>
      <c r="T105" s="77">
        <v>0.93</v>
      </c>
      <c r="U105" s="71" t="s">
        <v>796</v>
      </c>
      <c r="V105" s="71" t="s">
        <v>1313</v>
      </c>
      <c r="W105" s="71" t="s">
        <v>1313</v>
      </c>
      <c r="X105" s="71" t="s">
        <v>1313</v>
      </c>
      <c r="Y105" s="71" t="s">
        <v>1314</v>
      </c>
      <c r="Z105" s="73" t="s">
        <v>1314</v>
      </c>
      <c r="AA105" s="73" t="s">
        <v>678</v>
      </c>
      <c r="AB105" s="73"/>
      <c r="AC105" s="73" t="s">
        <v>1078</v>
      </c>
      <c r="AD105" s="73"/>
    </row>
    <row r="106" spans="1:30" ht="99" x14ac:dyDescent="0.25">
      <c r="A106" s="71">
        <v>10</v>
      </c>
      <c r="B106" s="71" t="s">
        <v>827</v>
      </c>
      <c r="C106" s="72" t="s">
        <v>677</v>
      </c>
      <c r="D106" s="71" t="s">
        <v>1315</v>
      </c>
      <c r="E106" s="73" t="s">
        <v>1316</v>
      </c>
      <c r="F106" s="71" t="s">
        <v>17</v>
      </c>
      <c r="G106" s="72" t="s">
        <v>18</v>
      </c>
      <c r="H106" s="73" t="s">
        <v>4</v>
      </c>
      <c r="I106" s="74" t="s">
        <v>835</v>
      </c>
      <c r="J106" s="75" t="s">
        <v>785</v>
      </c>
      <c r="K106" s="74" t="s">
        <v>706</v>
      </c>
      <c r="L106" s="76">
        <v>0</v>
      </c>
      <c r="M106" s="76">
        <v>333797.38</v>
      </c>
      <c r="N106" s="76">
        <v>0</v>
      </c>
      <c r="O106" s="76">
        <v>0</v>
      </c>
      <c r="P106" s="76">
        <v>0</v>
      </c>
      <c r="Q106" s="76">
        <v>0</v>
      </c>
      <c r="R106" s="76">
        <v>0</v>
      </c>
      <c r="S106" s="77">
        <f t="shared" si="10"/>
        <v>0</v>
      </c>
      <c r="T106" s="77">
        <v>0.95</v>
      </c>
      <c r="U106" s="71" t="s">
        <v>796</v>
      </c>
      <c r="V106" s="71" t="s">
        <v>1313</v>
      </c>
      <c r="W106" s="71" t="s">
        <v>1313</v>
      </c>
      <c r="X106" s="71" t="s">
        <v>1313</v>
      </c>
      <c r="Y106" s="71" t="s">
        <v>1314</v>
      </c>
      <c r="Z106" s="73" t="s">
        <v>1314</v>
      </c>
      <c r="AA106" s="73" t="s">
        <v>678</v>
      </c>
      <c r="AB106" s="73"/>
      <c r="AC106" s="73" t="s">
        <v>1078</v>
      </c>
      <c r="AD106" s="73"/>
    </row>
    <row r="107" spans="1:30" ht="27" x14ac:dyDescent="0.25">
      <c r="A107" s="82">
        <v>10</v>
      </c>
      <c r="B107" s="81"/>
      <c r="C107" s="81"/>
      <c r="D107" s="68"/>
      <c r="E107" s="69" t="s">
        <v>828</v>
      </c>
      <c r="F107" s="81"/>
      <c r="G107" s="81"/>
      <c r="H107" s="81"/>
      <c r="I107" s="81"/>
      <c r="J107" s="81"/>
      <c r="K107" s="81"/>
      <c r="L107" s="79">
        <f t="shared" ref="L107:R107" si="11">+L97+L98+L99+L100+L101+L102+L103+L104+L105+L106</f>
        <v>0</v>
      </c>
      <c r="M107" s="79">
        <f t="shared" si="11"/>
        <v>3720228.6399999997</v>
      </c>
      <c r="N107" s="79">
        <f t="shared" si="11"/>
        <v>0</v>
      </c>
      <c r="O107" s="79">
        <f t="shared" si="11"/>
        <v>0</v>
      </c>
      <c r="P107" s="79">
        <f t="shared" si="11"/>
        <v>0</v>
      </c>
      <c r="Q107" s="79">
        <f t="shared" si="11"/>
        <v>0</v>
      </c>
      <c r="R107" s="79">
        <f t="shared" si="11"/>
        <v>0</v>
      </c>
      <c r="S107" s="80">
        <f xml:space="preserve"> Q107/M107</f>
        <v>0</v>
      </c>
      <c r="T107" s="80">
        <f>(+T97+T98+T99+T100+T101+T102+T103+T104+T105+T106)/A107</f>
        <v>0.81699999999999995</v>
      </c>
      <c r="U107" s="110" t="s">
        <v>791</v>
      </c>
      <c r="V107" s="110"/>
      <c r="W107" s="110"/>
      <c r="X107" s="110"/>
      <c r="Y107" s="110"/>
      <c r="Z107" s="110"/>
      <c r="AA107" s="110"/>
      <c r="AB107" s="110"/>
      <c r="AC107" s="110"/>
      <c r="AD107" s="110"/>
    </row>
    <row r="108" spans="1:30" ht="18" x14ac:dyDescent="0.25">
      <c r="A108" s="68"/>
      <c r="B108" s="67"/>
      <c r="C108" s="67"/>
      <c r="D108" s="68"/>
      <c r="E108" s="69" t="s">
        <v>829</v>
      </c>
      <c r="F108" s="67"/>
      <c r="G108" s="67"/>
      <c r="H108" s="67"/>
      <c r="I108" s="81"/>
      <c r="J108" s="81"/>
      <c r="K108" s="81"/>
      <c r="L108" s="79"/>
      <c r="M108" s="79"/>
      <c r="N108" s="79"/>
      <c r="O108" s="79"/>
      <c r="P108" s="79"/>
      <c r="Q108" s="79"/>
      <c r="R108" s="79"/>
      <c r="S108" s="80"/>
      <c r="T108" s="80"/>
      <c r="U108" s="116"/>
      <c r="V108" s="117"/>
      <c r="W108" s="117"/>
      <c r="X108" s="117"/>
      <c r="Y108" s="117"/>
      <c r="Z108" s="117"/>
      <c r="AA108" s="117"/>
      <c r="AB108" s="117"/>
      <c r="AC108" s="117"/>
      <c r="AD108" s="118"/>
    </row>
    <row r="109" spans="1:30" ht="99" x14ac:dyDescent="0.25">
      <c r="A109" s="71">
        <v>1</v>
      </c>
      <c r="B109" s="71" t="s">
        <v>830</v>
      </c>
      <c r="C109" s="72" t="s">
        <v>677</v>
      </c>
      <c r="D109" s="71" t="s">
        <v>618</v>
      </c>
      <c r="E109" s="73" t="s">
        <v>619</v>
      </c>
      <c r="F109" s="71" t="s">
        <v>17</v>
      </c>
      <c r="G109" s="72" t="s">
        <v>18</v>
      </c>
      <c r="H109" s="73" t="s">
        <v>4</v>
      </c>
      <c r="I109" s="74" t="s">
        <v>835</v>
      </c>
      <c r="J109" s="75" t="s">
        <v>802</v>
      </c>
      <c r="K109" s="74" t="s">
        <v>788</v>
      </c>
      <c r="L109" s="76">
        <v>0</v>
      </c>
      <c r="M109" s="76">
        <v>100000</v>
      </c>
      <c r="N109" s="76">
        <v>87103</v>
      </c>
      <c r="O109" s="76">
        <v>0</v>
      </c>
      <c r="P109" s="76">
        <v>87103</v>
      </c>
      <c r="Q109" s="76">
        <v>87103</v>
      </c>
      <c r="R109" s="76">
        <v>84169</v>
      </c>
      <c r="S109" s="77">
        <f>Q109/M109</f>
        <v>0.87102999999999997</v>
      </c>
      <c r="T109" s="77">
        <v>0.6</v>
      </c>
      <c r="U109" s="71" t="s">
        <v>784</v>
      </c>
      <c r="V109" s="71" t="s">
        <v>86</v>
      </c>
      <c r="W109" s="71" t="s">
        <v>32</v>
      </c>
      <c r="X109" s="71" t="s">
        <v>50</v>
      </c>
      <c r="Y109" s="71" t="s">
        <v>34</v>
      </c>
      <c r="Z109" s="73" t="s">
        <v>32</v>
      </c>
      <c r="AA109" s="73" t="s">
        <v>678</v>
      </c>
      <c r="AB109" s="73"/>
      <c r="AC109" s="73" t="s">
        <v>831</v>
      </c>
      <c r="AD109" s="73"/>
    </row>
    <row r="110" spans="1:30" ht="99" x14ac:dyDescent="0.25">
      <c r="A110" s="71">
        <v>2</v>
      </c>
      <c r="B110" s="71" t="s">
        <v>830</v>
      </c>
      <c r="C110" s="72" t="s">
        <v>677</v>
      </c>
      <c r="D110" s="71" t="s">
        <v>620</v>
      </c>
      <c r="E110" s="73" t="s">
        <v>621</v>
      </c>
      <c r="F110" s="71" t="s">
        <v>17</v>
      </c>
      <c r="G110" s="72" t="s">
        <v>18</v>
      </c>
      <c r="H110" s="73" t="s">
        <v>4</v>
      </c>
      <c r="I110" s="74" t="s">
        <v>835</v>
      </c>
      <c r="J110" s="75" t="s">
        <v>802</v>
      </c>
      <c r="K110" s="74" t="s">
        <v>838</v>
      </c>
      <c r="L110" s="76">
        <v>0</v>
      </c>
      <c r="M110" s="76">
        <v>579983.76</v>
      </c>
      <c r="N110" s="76">
        <v>289991.88</v>
      </c>
      <c r="O110" s="76">
        <v>0</v>
      </c>
      <c r="P110" s="76">
        <v>289991.88</v>
      </c>
      <c r="Q110" s="76">
        <v>289991.88</v>
      </c>
      <c r="R110" s="76">
        <v>289991.88</v>
      </c>
      <c r="S110" s="77">
        <f>Q110/M110</f>
        <v>0.5</v>
      </c>
      <c r="T110" s="77">
        <v>0.5</v>
      </c>
      <c r="U110" s="71" t="s">
        <v>784</v>
      </c>
      <c r="V110" s="71" t="s">
        <v>46</v>
      </c>
      <c r="W110" s="71" t="s">
        <v>32</v>
      </c>
      <c r="X110" s="71" t="s">
        <v>1317</v>
      </c>
      <c r="Y110" s="71" t="s">
        <v>34</v>
      </c>
      <c r="Z110" s="73" t="s">
        <v>32</v>
      </c>
      <c r="AA110" s="73" t="s">
        <v>678</v>
      </c>
      <c r="AB110" s="73"/>
      <c r="AC110" s="73" t="s">
        <v>831</v>
      </c>
      <c r="AD110" s="73"/>
    </row>
    <row r="111" spans="1:30" ht="27" x14ac:dyDescent="0.25">
      <c r="A111" s="68">
        <v>2</v>
      </c>
      <c r="B111" s="67"/>
      <c r="C111" s="78"/>
      <c r="D111" s="68"/>
      <c r="E111" s="69" t="s">
        <v>832</v>
      </c>
      <c r="F111" s="67"/>
      <c r="G111" s="67"/>
      <c r="H111" s="67"/>
      <c r="I111" s="67"/>
      <c r="J111" s="67"/>
      <c r="K111" s="67"/>
      <c r="L111" s="79">
        <f t="shared" ref="L111:R111" si="12">+L109+L110</f>
        <v>0</v>
      </c>
      <c r="M111" s="79">
        <f t="shared" si="12"/>
        <v>679983.76</v>
      </c>
      <c r="N111" s="79">
        <f t="shared" si="12"/>
        <v>377094.88</v>
      </c>
      <c r="O111" s="79">
        <f t="shared" si="12"/>
        <v>0</v>
      </c>
      <c r="P111" s="79">
        <f t="shared" si="12"/>
        <v>377094.88</v>
      </c>
      <c r="Q111" s="79">
        <f t="shared" si="12"/>
        <v>377094.88</v>
      </c>
      <c r="R111" s="79">
        <f t="shared" si="12"/>
        <v>374160.88</v>
      </c>
      <c r="S111" s="80">
        <f>Q111/M111</f>
        <v>0.55456453842368236</v>
      </c>
      <c r="T111" s="80">
        <f>(+T109+T110)/A111</f>
        <v>0.55000000000000004</v>
      </c>
      <c r="U111" s="116" t="s">
        <v>791</v>
      </c>
      <c r="V111" s="117"/>
      <c r="W111" s="117"/>
      <c r="X111" s="117"/>
      <c r="Y111" s="117"/>
      <c r="Z111" s="117"/>
      <c r="AA111" s="117"/>
      <c r="AB111" s="117"/>
      <c r="AC111" s="117"/>
      <c r="AD111" s="118"/>
    </row>
    <row r="112" spans="1:30" ht="18" x14ac:dyDescent="0.25">
      <c r="A112" s="68">
        <f>+A33+A39+A44+A47+A52+A56+A62+A95+A107+A111</f>
        <v>82</v>
      </c>
      <c r="B112" s="67"/>
      <c r="C112" s="67"/>
      <c r="D112" s="68"/>
      <c r="E112" s="69" t="s">
        <v>792</v>
      </c>
      <c r="F112" s="67"/>
      <c r="G112" s="67"/>
      <c r="H112" s="67"/>
      <c r="I112" s="67"/>
      <c r="J112" s="81"/>
      <c r="K112" s="81"/>
      <c r="L112" s="79">
        <f t="shared" ref="L112:R112" si="13">+L33+L39+L44+L47+L52+L56+L62+L95+L107+L111</f>
        <v>0</v>
      </c>
      <c r="M112" s="79">
        <f t="shared" si="13"/>
        <v>32759117.530000005</v>
      </c>
      <c r="N112" s="79">
        <f t="shared" si="13"/>
        <v>8127389.3399999999</v>
      </c>
      <c r="O112" s="79">
        <f t="shared" si="13"/>
        <v>2157095.91</v>
      </c>
      <c r="P112" s="79">
        <f t="shared" si="13"/>
        <v>5970293.4299999997</v>
      </c>
      <c r="Q112" s="79">
        <f t="shared" si="13"/>
        <v>8127389.3399999999</v>
      </c>
      <c r="R112" s="79">
        <f t="shared" si="13"/>
        <v>6286001.8299999991</v>
      </c>
      <c r="S112" s="122"/>
      <c r="T112" s="123"/>
      <c r="U112" s="117"/>
      <c r="V112" s="117"/>
      <c r="W112" s="117"/>
      <c r="X112" s="117"/>
      <c r="Y112" s="117"/>
      <c r="Z112" s="117"/>
      <c r="AA112" s="117"/>
      <c r="AB112" s="117"/>
      <c r="AC112" s="117"/>
      <c r="AD112" s="118"/>
    </row>
  </sheetData>
  <mergeCells count="41">
    <mergeCell ref="U108:AD108"/>
    <mergeCell ref="U111:AD111"/>
    <mergeCell ref="S112:AD112"/>
    <mergeCell ref="U62:AD62"/>
    <mergeCell ref="U63:AD63"/>
    <mergeCell ref="U95:AD95"/>
    <mergeCell ref="U96:AD96"/>
    <mergeCell ref="U107:AD107"/>
    <mergeCell ref="U48:AD48"/>
    <mergeCell ref="U52:AD52"/>
    <mergeCell ref="U53:AD53"/>
    <mergeCell ref="U56:AD56"/>
    <mergeCell ref="U57:AD57"/>
    <mergeCell ref="U39:AD39"/>
    <mergeCell ref="U40:AD40"/>
    <mergeCell ref="U44:AD44"/>
    <mergeCell ref="U45:AD45"/>
    <mergeCell ref="U47:AD47"/>
    <mergeCell ref="U34:AD34"/>
    <mergeCell ref="U33:AD33"/>
    <mergeCell ref="M8:M9"/>
    <mergeCell ref="N8:N9"/>
    <mergeCell ref="O8:Q8"/>
    <mergeCell ref="S8:T8"/>
    <mergeCell ref="R8:R9"/>
    <mergeCell ref="U8:U9"/>
    <mergeCell ref="AC8:AC9"/>
    <mergeCell ref="AD8:AD9"/>
    <mergeCell ref="U10:AD10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19685039370078741" header="0" footer="0"/>
  <pageSetup scale="50" orientation="landscape" r:id="rId1"/>
  <headerFooter>
    <oddHeader>&amp;RANEXO 4.26 PAG. &amp;P DE &amp;N</oddHeader>
    <oddFooter>&amp;F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AD54"/>
  <sheetViews>
    <sheetView view="pageBreakPreview" zoomScale="60" zoomScaleNormal="100" workbookViewId="0">
      <selection activeCell="E12" sqref="E1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2" width="12.5703125" customWidth="1"/>
    <col min="13" max="13" width="12.7109375" customWidth="1"/>
    <col min="14" max="18" width="11" customWidth="1"/>
    <col min="19" max="20" width="4.5703125" customWidth="1"/>
    <col min="21" max="21" width="5.85546875" customWidth="1"/>
    <col min="22" max="23" width="7.42578125" customWidth="1"/>
    <col min="24" max="24" width="7.140625" customWidth="1"/>
    <col min="25" max="26" width="7.42578125" customWidth="1"/>
    <col min="27" max="27" width="6.42578125" customWidth="1"/>
    <col min="28" max="28" width="7.42578125" customWidth="1"/>
    <col min="29" max="29" width="0" hidden="1" customWidth="1"/>
    <col min="30" max="30" width="6.140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807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679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99" x14ac:dyDescent="0.25">
      <c r="A11" s="71">
        <v>1</v>
      </c>
      <c r="B11" s="71" t="s">
        <v>851</v>
      </c>
      <c r="C11" s="72" t="s">
        <v>679</v>
      </c>
      <c r="D11" s="71" t="s">
        <v>1318</v>
      </c>
      <c r="E11" s="73" t="s">
        <v>1319</v>
      </c>
      <c r="F11" s="71" t="s">
        <v>17</v>
      </c>
      <c r="G11" s="72" t="s">
        <v>18</v>
      </c>
      <c r="H11" s="73" t="s">
        <v>4</v>
      </c>
      <c r="I11" s="74" t="s">
        <v>795</v>
      </c>
      <c r="J11" s="75" t="s">
        <v>785</v>
      </c>
      <c r="K11" s="74" t="s">
        <v>1320</v>
      </c>
      <c r="L11" s="76">
        <v>0</v>
      </c>
      <c r="M11" s="76">
        <v>41567.440000000002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0</v>
      </c>
      <c r="U11" s="71" t="s">
        <v>784</v>
      </c>
      <c r="V11" s="71" t="s">
        <v>1321</v>
      </c>
      <c r="W11" s="71" t="s">
        <v>32</v>
      </c>
      <c r="X11" s="71" t="s">
        <v>678</v>
      </c>
      <c r="Y11" s="71" t="s">
        <v>34</v>
      </c>
      <c r="Z11" s="73" t="s">
        <v>32</v>
      </c>
      <c r="AA11" s="73" t="s">
        <v>678</v>
      </c>
      <c r="AB11" s="73"/>
      <c r="AC11" s="73" t="s">
        <v>820</v>
      </c>
      <c r="AD11" s="73"/>
    </row>
    <row r="12" spans="1:30" ht="99" x14ac:dyDescent="0.25">
      <c r="A12" s="71">
        <v>2</v>
      </c>
      <c r="B12" s="71" t="s">
        <v>851</v>
      </c>
      <c r="C12" s="72" t="s">
        <v>679</v>
      </c>
      <c r="D12" s="71" t="s">
        <v>1322</v>
      </c>
      <c r="E12" s="73" t="s">
        <v>1319</v>
      </c>
      <c r="F12" s="71" t="s">
        <v>23</v>
      </c>
      <c r="G12" s="72" t="s">
        <v>24</v>
      </c>
      <c r="H12" s="73" t="s">
        <v>4</v>
      </c>
      <c r="I12" s="74" t="s">
        <v>795</v>
      </c>
      <c r="J12" s="75" t="s">
        <v>785</v>
      </c>
      <c r="K12" s="74" t="s">
        <v>1323</v>
      </c>
      <c r="L12" s="76">
        <v>0</v>
      </c>
      <c r="M12" s="76">
        <v>31175.58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7">
        <f>Q12/M12</f>
        <v>0</v>
      </c>
      <c r="T12" s="77">
        <v>0</v>
      </c>
      <c r="U12" s="71" t="s">
        <v>784</v>
      </c>
      <c r="V12" s="71" t="s">
        <v>1321</v>
      </c>
      <c r="W12" s="71" t="s">
        <v>32</v>
      </c>
      <c r="X12" s="71" t="s">
        <v>678</v>
      </c>
      <c r="Y12" s="71" t="s">
        <v>34</v>
      </c>
      <c r="Z12" s="73" t="s">
        <v>32</v>
      </c>
      <c r="AA12" s="73" t="s">
        <v>678</v>
      </c>
      <c r="AB12" s="73"/>
      <c r="AC12" s="73" t="s">
        <v>820</v>
      </c>
      <c r="AD12" s="73"/>
    </row>
    <row r="13" spans="1:30" ht="99" x14ac:dyDescent="0.25">
      <c r="A13" s="71">
        <v>3</v>
      </c>
      <c r="B13" s="71" t="s">
        <v>851</v>
      </c>
      <c r="C13" s="72" t="s">
        <v>679</v>
      </c>
      <c r="D13" s="71" t="s">
        <v>1324</v>
      </c>
      <c r="E13" s="73" t="s">
        <v>1319</v>
      </c>
      <c r="F13" s="71" t="s">
        <v>153</v>
      </c>
      <c r="G13" s="72" t="s">
        <v>154</v>
      </c>
      <c r="H13" s="73" t="s">
        <v>4</v>
      </c>
      <c r="I13" s="74" t="s">
        <v>795</v>
      </c>
      <c r="J13" s="75" t="s">
        <v>785</v>
      </c>
      <c r="K13" s="74" t="s">
        <v>1325</v>
      </c>
      <c r="L13" s="76">
        <v>0</v>
      </c>
      <c r="M13" s="76">
        <v>46763.37</v>
      </c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7">
        <f>Q13/M13</f>
        <v>0</v>
      </c>
      <c r="T13" s="77">
        <v>0</v>
      </c>
      <c r="U13" s="71" t="s">
        <v>784</v>
      </c>
      <c r="V13" s="71" t="s">
        <v>1321</v>
      </c>
      <c r="W13" s="71" t="s">
        <v>32</v>
      </c>
      <c r="X13" s="71" t="s">
        <v>678</v>
      </c>
      <c r="Y13" s="71" t="s">
        <v>34</v>
      </c>
      <c r="Z13" s="73" t="s">
        <v>32</v>
      </c>
      <c r="AA13" s="73" t="s">
        <v>678</v>
      </c>
      <c r="AB13" s="73"/>
      <c r="AC13" s="73" t="s">
        <v>820</v>
      </c>
      <c r="AD13" s="73"/>
    </row>
    <row r="14" spans="1:30" ht="27" x14ac:dyDescent="0.25">
      <c r="A14" s="82">
        <v>3</v>
      </c>
      <c r="B14" s="81"/>
      <c r="C14" s="81"/>
      <c r="D14" s="68"/>
      <c r="E14" s="69" t="s">
        <v>812</v>
      </c>
      <c r="F14" s="81"/>
      <c r="G14" s="81"/>
      <c r="H14" s="81"/>
      <c r="I14" s="81"/>
      <c r="J14" s="81"/>
      <c r="K14" s="81"/>
      <c r="L14" s="79">
        <f t="shared" ref="L14:R14" si="0">+L11+L12+L13</f>
        <v>0</v>
      </c>
      <c r="M14" s="79">
        <f t="shared" si="0"/>
        <v>119506.39000000001</v>
      </c>
      <c r="N14" s="79">
        <f t="shared" si="0"/>
        <v>0</v>
      </c>
      <c r="O14" s="79">
        <f t="shared" si="0"/>
        <v>0</v>
      </c>
      <c r="P14" s="79">
        <f t="shared" si="0"/>
        <v>0</v>
      </c>
      <c r="Q14" s="79">
        <f t="shared" si="0"/>
        <v>0</v>
      </c>
      <c r="R14" s="79">
        <f t="shared" si="0"/>
        <v>0</v>
      </c>
      <c r="S14" s="80">
        <f xml:space="preserve"> Q14/M14</f>
        <v>0</v>
      </c>
      <c r="T14" s="80">
        <f>(+T11+T12+T13)/A14</f>
        <v>0</v>
      </c>
      <c r="U14" s="110" t="s">
        <v>791</v>
      </c>
      <c r="V14" s="110"/>
      <c r="W14" s="110"/>
      <c r="X14" s="110"/>
      <c r="Y14" s="110"/>
      <c r="Z14" s="110"/>
      <c r="AA14" s="110"/>
      <c r="AB14" s="110"/>
      <c r="AC14" s="110"/>
      <c r="AD14" s="110"/>
    </row>
    <row r="15" spans="1:30" x14ac:dyDescent="0.25">
      <c r="A15" s="68"/>
      <c r="B15" s="67"/>
      <c r="C15" s="67"/>
      <c r="D15" s="68"/>
      <c r="E15" s="69" t="s">
        <v>710</v>
      </c>
      <c r="F15" s="67"/>
      <c r="G15" s="67"/>
      <c r="H15" s="67"/>
      <c r="I15" s="81"/>
      <c r="J15" s="81"/>
      <c r="K15" s="81"/>
      <c r="L15" s="79"/>
      <c r="M15" s="79"/>
      <c r="N15" s="79"/>
      <c r="O15" s="79"/>
      <c r="P15" s="79"/>
      <c r="Q15" s="79"/>
      <c r="R15" s="79"/>
      <c r="S15" s="80"/>
      <c r="T15" s="80"/>
      <c r="U15" s="116"/>
      <c r="V15" s="117"/>
      <c r="W15" s="117"/>
      <c r="X15" s="117"/>
      <c r="Y15" s="117"/>
      <c r="Z15" s="117"/>
      <c r="AA15" s="117"/>
      <c r="AB15" s="117"/>
      <c r="AC15" s="117"/>
      <c r="AD15" s="118"/>
    </row>
    <row r="16" spans="1:30" ht="99" x14ac:dyDescent="0.25">
      <c r="A16" s="71">
        <v>1</v>
      </c>
      <c r="B16" s="71" t="s">
        <v>794</v>
      </c>
      <c r="C16" s="72" t="s">
        <v>679</v>
      </c>
      <c r="D16" s="71" t="s">
        <v>1326</v>
      </c>
      <c r="E16" s="73" t="s">
        <v>1327</v>
      </c>
      <c r="F16" s="71" t="s">
        <v>465</v>
      </c>
      <c r="G16" s="72" t="s">
        <v>466</v>
      </c>
      <c r="H16" s="73" t="s">
        <v>4</v>
      </c>
      <c r="I16" s="74" t="s">
        <v>795</v>
      </c>
      <c r="J16" s="75" t="s">
        <v>785</v>
      </c>
      <c r="K16" s="74" t="s">
        <v>942</v>
      </c>
      <c r="L16" s="76">
        <v>0</v>
      </c>
      <c r="M16" s="76">
        <v>117786.44</v>
      </c>
      <c r="N16" s="76">
        <v>0</v>
      </c>
      <c r="O16" s="76">
        <v>0</v>
      </c>
      <c r="P16" s="76">
        <v>0</v>
      </c>
      <c r="Q16" s="76">
        <v>0</v>
      </c>
      <c r="R16" s="76">
        <v>0</v>
      </c>
      <c r="S16" s="77">
        <f>Q16/M16</f>
        <v>0</v>
      </c>
      <c r="T16" s="77">
        <v>0</v>
      </c>
      <c r="U16" s="71" t="s">
        <v>784</v>
      </c>
      <c r="V16" s="71" t="s">
        <v>1321</v>
      </c>
      <c r="W16" s="71" t="s">
        <v>32</v>
      </c>
      <c r="X16" s="71" t="s">
        <v>678</v>
      </c>
      <c r="Y16" s="71" t="s">
        <v>34</v>
      </c>
      <c r="Z16" s="73" t="s">
        <v>32</v>
      </c>
      <c r="AA16" s="73" t="s">
        <v>678</v>
      </c>
      <c r="AB16" s="73"/>
      <c r="AC16" s="73" t="s">
        <v>820</v>
      </c>
      <c r="AD16" s="73"/>
    </row>
    <row r="17" spans="1:30" ht="99" x14ac:dyDescent="0.25">
      <c r="A17" s="71">
        <v>2</v>
      </c>
      <c r="B17" s="71" t="s">
        <v>794</v>
      </c>
      <c r="C17" s="72" t="s">
        <v>679</v>
      </c>
      <c r="D17" s="71" t="s">
        <v>1328</v>
      </c>
      <c r="E17" s="73" t="s">
        <v>1327</v>
      </c>
      <c r="F17" s="71" t="s">
        <v>173</v>
      </c>
      <c r="G17" s="72" t="s">
        <v>174</v>
      </c>
      <c r="H17" s="73" t="s">
        <v>4</v>
      </c>
      <c r="I17" s="74" t="s">
        <v>795</v>
      </c>
      <c r="J17" s="75" t="s">
        <v>785</v>
      </c>
      <c r="K17" s="74" t="s">
        <v>942</v>
      </c>
      <c r="L17" s="76">
        <v>0</v>
      </c>
      <c r="M17" s="76">
        <v>24046.74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7">
        <f>Q17/M17</f>
        <v>0</v>
      </c>
      <c r="T17" s="77">
        <v>0</v>
      </c>
      <c r="U17" s="71" t="s">
        <v>784</v>
      </c>
      <c r="V17" s="71" t="s">
        <v>1321</v>
      </c>
      <c r="W17" s="71" t="s">
        <v>32</v>
      </c>
      <c r="X17" s="71" t="s">
        <v>678</v>
      </c>
      <c r="Y17" s="71" t="s">
        <v>34</v>
      </c>
      <c r="Z17" s="73" t="s">
        <v>32</v>
      </c>
      <c r="AA17" s="73" t="s">
        <v>678</v>
      </c>
      <c r="AB17" s="73"/>
      <c r="AC17" s="73" t="s">
        <v>820</v>
      </c>
      <c r="AD17" s="73"/>
    </row>
    <row r="18" spans="1:30" ht="27" x14ac:dyDescent="0.25">
      <c r="A18" s="82">
        <v>2</v>
      </c>
      <c r="B18" s="81"/>
      <c r="C18" s="81"/>
      <c r="D18" s="68"/>
      <c r="E18" s="69" t="s">
        <v>798</v>
      </c>
      <c r="F18" s="81"/>
      <c r="G18" s="81"/>
      <c r="H18" s="81"/>
      <c r="I18" s="81"/>
      <c r="J18" s="81"/>
      <c r="K18" s="81"/>
      <c r="L18" s="79">
        <f t="shared" ref="L18:R18" si="1">+L16+L17</f>
        <v>0</v>
      </c>
      <c r="M18" s="79">
        <f t="shared" si="1"/>
        <v>141833.18</v>
      </c>
      <c r="N18" s="79">
        <f t="shared" si="1"/>
        <v>0</v>
      </c>
      <c r="O18" s="79">
        <f t="shared" si="1"/>
        <v>0</v>
      </c>
      <c r="P18" s="79">
        <f t="shared" si="1"/>
        <v>0</v>
      </c>
      <c r="Q18" s="79">
        <f t="shared" si="1"/>
        <v>0</v>
      </c>
      <c r="R18" s="79">
        <f t="shared" si="1"/>
        <v>0</v>
      </c>
      <c r="S18" s="80">
        <f xml:space="preserve"> Q18/M18</f>
        <v>0</v>
      </c>
      <c r="T18" s="80">
        <f>(+T16+T17)/A18</f>
        <v>0</v>
      </c>
      <c r="U18" s="110" t="s">
        <v>791</v>
      </c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x14ac:dyDescent="0.25">
      <c r="A19" s="68"/>
      <c r="B19" s="67"/>
      <c r="C19" s="67"/>
      <c r="D19" s="68"/>
      <c r="E19" s="69" t="s">
        <v>716</v>
      </c>
      <c r="F19" s="67"/>
      <c r="G19" s="67"/>
      <c r="H19" s="67"/>
      <c r="I19" s="81"/>
      <c r="J19" s="81"/>
      <c r="K19" s="81"/>
      <c r="L19" s="79"/>
      <c r="M19" s="79"/>
      <c r="N19" s="79"/>
      <c r="O19" s="79"/>
      <c r="P19" s="79"/>
      <c r="Q19" s="79"/>
      <c r="R19" s="79"/>
      <c r="S19" s="80"/>
      <c r="T19" s="80"/>
      <c r="U19" s="116"/>
      <c r="V19" s="117"/>
      <c r="W19" s="117"/>
      <c r="X19" s="117"/>
      <c r="Y19" s="117"/>
      <c r="Z19" s="117"/>
      <c r="AA19" s="117"/>
      <c r="AB19" s="117"/>
      <c r="AC19" s="117"/>
      <c r="AD19" s="118"/>
    </row>
    <row r="20" spans="1:30" ht="99" x14ac:dyDescent="0.25">
      <c r="A20" s="71">
        <v>1</v>
      </c>
      <c r="B20" s="71" t="s">
        <v>816</v>
      </c>
      <c r="C20" s="72" t="s">
        <v>679</v>
      </c>
      <c r="D20" s="71" t="s">
        <v>1329</v>
      </c>
      <c r="E20" s="73" t="s">
        <v>1330</v>
      </c>
      <c r="F20" s="71" t="s">
        <v>1331</v>
      </c>
      <c r="G20" s="72" t="s">
        <v>1332</v>
      </c>
      <c r="H20" s="73" t="s">
        <v>4</v>
      </c>
      <c r="I20" s="74" t="s">
        <v>795</v>
      </c>
      <c r="J20" s="75" t="s">
        <v>785</v>
      </c>
      <c r="K20" s="74" t="s">
        <v>1333</v>
      </c>
      <c r="L20" s="76">
        <v>0</v>
      </c>
      <c r="M20" s="76">
        <v>1879446.08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7">
        <f>Q20/M20</f>
        <v>0</v>
      </c>
      <c r="T20" s="77">
        <v>0</v>
      </c>
      <c r="U20" s="71" t="s">
        <v>796</v>
      </c>
      <c r="V20" s="71" t="s">
        <v>1334</v>
      </c>
      <c r="W20" s="71" t="s">
        <v>678</v>
      </c>
      <c r="X20" s="71" t="s">
        <v>678</v>
      </c>
      <c r="Y20" s="71" t="s">
        <v>1335</v>
      </c>
      <c r="Z20" s="73" t="s">
        <v>678</v>
      </c>
      <c r="AA20" s="73" t="s">
        <v>678</v>
      </c>
      <c r="AB20" s="73"/>
      <c r="AC20" s="73" t="s">
        <v>1336</v>
      </c>
      <c r="AD20" s="73"/>
    </row>
    <row r="21" spans="1:30" ht="27" x14ac:dyDescent="0.25">
      <c r="A21" s="82">
        <v>1</v>
      </c>
      <c r="B21" s="81"/>
      <c r="C21" s="81"/>
      <c r="D21" s="68"/>
      <c r="E21" s="69" t="s">
        <v>818</v>
      </c>
      <c r="F21" s="81"/>
      <c r="G21" s="81"/>
      <c r="H21" s="81"/>
      <c r="I21" s="81"/>
      <c r="J21" s="81"/>
      <c r="K21" s="81"/>
      <c r="L21" s="79">
        <f t="shared" ref="L21:R21" si="2">+L20</f>
        <v>0</v>
      </c>
      <c r="M21" s="79">
        <f t="shared" si="2"/>
        <v>1879446.08</v>
      </c>
      <c r="N21" s="79">
        <f t="shared" si="2"/>
        <v>0</v>
      </c>
      <c r="O21" s="79">
        <f t="shared" si="2"/>
        <v>0</v>
      </c>
      <c r="P21" s="79">
        <f t="shared" si="2"/>
        <v>0</v>
      </c>
      <c r="Q21" s="79">
        <f t="shared" si="2"/>
        <v>0</v>
      </c>
      <c r="R21" s="79">
        <f t="shared" si="2"/>
        <v>0</v>
      </c>
      <c r="S21" s="80">
        <f xml:space="preserve"> Q21/M21</f>
        <v>0</v>
      </c>
      <c r="T21" s="80">
        <f>(+T20)/A21</f>
        <v>0</v>
      </c>
      <c r="U21" s="110" t="s">
        <v>791</v>
      </c>
      <c r="V21" s="110"/>
      <c r="W21" s="110"/>
      <c r="X21" s="110"/>
      <c r="Y21" s="110"/>
      <c r="Z21" s="110"/>
      <c r="AA21" s="110"/>
      <c r="AB21" s="110"/>
      <c r="AC21" s="110"/>
      <c r="AD21" s="110"/>
    </row>
    <row r="22" spans="1:30" x14ac:dyDescent="0.25">
      <c r="A22" s="68"/>
      <c r="B22" s="67"/>
      <c r="C22" s="67"/>
      <c r="D22" s="68"/>
      <c r="E22" s="69" t="s">
        <v>722</v>
      </c>
      <c r="F22" s="67"/>
      <c r="G22" s="67"/>
      <c r="H22" s="67"/>
      <c r="I22" s="81"/>
      <c r="J22" s="81"/>
      <c r="K22" s="81"/>
      <c r="L22" s="79"/>
      <c r="M22" s="79"/>
      <c r="N22" s="79"/>
      <c r="O22" s="79"/>
      <c r="P22" s="79"/>
      <c r="Q22" s="79"/>
      <c r="R22" s="79"/>
      <c r="S22" s="80"/>
      <c r="T22" s="80"/>
      <c r="U22" s="116"/>
      <c r="V22" s="117"/>
      <c r="W22" s="117"/>
      <c r="X22" s="117"/>
      <c r="Y22" s="117"/>
      <c r="Z22" s="117"/>
      <c r="AA22" s="117"/>
      <c r="AB22" s="117"/>
      <c r="AC22" s="117"/>
      <c r="AD22" s="118"/>
    </row>
    <row r="23" spans="1:30" ht="99" x14ac:dyDescent="0.25">
      <c r="A23" s="71">
        <v>1</v>
      </c>
      <c r="B23" s="71" t="s">
        <v>819</v>
      </c>
      <c r="C23" s="72" t="s">
        <v>679</v>
      </c>
      <c r="D23" s="71" t="s">
        <v>1337</v>
      </c>
      <c r="E23" s="73" t="s">
        <v>1338</v>
      </c>
      <c r="F23" s="71" t="s">
        <v>168</v>
      </c>
      <c r="G23" s="72" t="s">
        <v>169</v>
      </c>
      <c r="H23" s="73" t="s">
        <v>4</v>
      </c>
      <c r="I23" s="74" t="s">
        <v>795</v>
      </c>
      <c r="J23" s="75" t="s">
        <v>785</v>
      </c>
      <c r="K23" s="74" t="s">
        <v>1339</v>
      </c>
      <c r="L23" s="76">
        <v>0</v>
      </c>
      <c r="M23" s="76">
        <v>93661.39</v>
      </c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7">
        <f>Q23/M23</f>
        <v>0</v>
      </c>
      <c r="T23" s="77">
        <v>0</v>
      </c>
      <c r="U23" s="71" t="s">
        <v>796</v>
      </c>
      <c r="V23" s="71" t="s">
        <v>1321</v>
      </c>
      <c r="W23" s="71" t="s">
        <v>678</v>
      </c>
      <c r="X23" s="71" t="s">
        <v>678</v>
      </c>
      <c r="Y23" s="71" t="s">
        <v>34</v>
      </c>
      <c r="Z23" s="73" t="s">
        <v>678</v>
      </c>
      <c r="AA23" s="73" t="s">
        <v>678</v>
      </c>
      <c r="AB23" s="73"/>
      <c r="AC23" s="73" t="s">
        <v>820</v>
      </c>
      <c r="AD23" s="73"/>
    </row>
    <row r="24" spans="1:30" ht="99" x14ac:dyDescent="0.25">
      <c r="A24" s="71">
        <v>2</v>
      </c>
      <c r="B24" s="71" t="s">
        <v>819</v>
      </c>
      <c r="C24" s="72" t="s">
        <v>679</v>
      </c>
      <c r="D24" s="71" t="s">
        <v>1340</v>
      </c>
      <c r="E24" s="73" t="s">
        <v>1341</v>
      </c>
      <c r="F24" s="71" t="s">
        <v>23</v>
      </c>
      <c r="G24" s="72" t="s">
        <v>24</v>
      </c>
      <c r="H24" s="73" t="s">
        <v>4</v>
      </c>
      <c r="I24" s="74" t="s">
        <v>795</v>
      </c>
      <c r="J24" s="75" t="s">
        <v>785</v>
      </c>
      <c r="K24" s="74" t="s">
        <v>1342</v>
      </c>
      <c r="L24" s="76">
        <v>0</v>
      </c>
      <c r="M24" s="76">
        <v>110180.42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7">
        <f>Q24/M24</f>
        <v>0</v>
      </c>
      <c r="T24" s="77">
        <v>0</v>
      </c>
      <c r="U24" s="71" t="s">
        <v>796</v>
      </c>
      <c r="V24" s="71" t="s">
        <v>1321</v>
      </c>
      <c r="W24" s="71" t="s">
        <v>678</v>
      </c>
      <c r="X24" s="71" t="s">
        <v>678</v>
      </c>
      <c r="Y24" s="71" t="s">
        <v>34</v>
      </c>
      <c r="Z24" s="73" t="s">
        <v>678</v>
      </c>
      <c r="AA24" s="73" t="s">
        <v>678</v>
      </c>
      <c r="AB24" s="73"/>
      <c r="AC24" s="73" t="s">
        <v>820</v>
      </c>
      <c r="AD24" s="73"/>
    </row>
    <row r="25" spans="1:30" ht="99" x14ac:dyDescent="0.25">
      <c r="A25" s="71">
        <v>3</v>
      </c>
      <c r="B25" s="71" t="s">
        <v>819</v>
      </c>
      <c r="C25" s="72" t="s">
        <v>679</v>
      </c>
      <c r="D25" s="71" t="s">
        <v>1343</v>
      </c>
      <c r="E25" s="73" t="s">
        <v>1341</v>
      </c>
      <c r="F25" s="71" t="s">
        <v>107</v>
      </c>
      <c r="G25" s="72" t="s">
        <v>108</v>
      </c>
      <c r="H25" s="73" t="s">
        <v>4</v>
      </c>
      <c r="I25" s="74" t="s">
        <v>795</v>
      </c>
      <c r="J25" s="75" t="s">
        <v>785</v>
      </c>
      <c r="K25" s="74" t="s">
        <v>1339</v>
      </c>
      <c r="L25" s="76">
        <v>0</v>
      </c>
      <c r="M25" s="76">
        <v>66593.070000000007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7">
        <f>Q25/M25</f>
        <v>0</v>
      </c>
      <c r="T25" s="77">
        <v>0</v>
      </c>
      <c r="U25" s="71" t="s">
        <v>796</v>
      </c>
      <c r="V25" s="71" t="s">
        <v>1321</v>
      </c>
      <c r="W25" s="71" t="s">
        <v>678</v>
      </c>
      <c r="X25" s="71" t="s">
        <v>678</v>
      </c>
      <c r="Y25" s="71" t="s">
        <v>34</v>
      </c>
      <c r="Z25" s="73" t="s">
        <v>678</v>
      </c>
      <c r="AA25" s="73" t="s">
        <v>678</v>
      </c>
      <c r="AB25" s="73"/>
      <c r="AC25" s="73" t="s">
        <v>820</v>
      </c>
      <c r="AD25" s="73"/>
    </row>
    <row r="26" spans="1:30" ht="99" x14ac:dyDescent="0.25">
      <c r="A26" s="71">
        <v>4</v>
      </c>
      <c r="B26" s="71" t="s">
        <v>819</v>
      </c>
      <c r="C26" s="72" t="s">
        <v>679</v>
      </c>
      <c r="D26" s="71" t="s">
        <v>1344</v>
      </c>
      <c r="E26" s="73" t="s">
        <v>1341</v>
      </c>
      <c r="F26" s="71" t="s">
        <v>446</v>
      </c>
      <c r="G26" s="72" t="s">
        <v>447</v>
      </c>
      <c r="H26" s="73" t="s">
        <v>4</v>
      </c>
      <c r="I26" s="74" t="s">
        <v>795</v>
      </c>
      <c r="J26" s="75" t="s">
        <v>785</v>
      </c>
      <c r="K26" s="74" t="s">
        <v>1345</v>
      </c>
      <c r="L26" s="76">
        <v>0</v>
      </c>
      <c r="M26" s="76">
        <v>29603.85</v>
      </c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7">
        <f>Q26/M26</f>
        <v>0</v>
      </c>
      <c r="T26" s="77">
        <v>0</v>
      </c>
      <c r="U26" s="71" t="s">
        <v>796</v>
      </c>
      <c r="V26" s="71" t="s">
        <v>1321</v>
      </c>
      <c r="W26" s="71" t="s">
        <v>678</v>
      </c>
      <c r="X26" s="71" t="s">
        <v>678</v>
      </c>
      <c r="Y26" s="71" t="s">
        <v>34</v>
      </c>
      <c r="Z26" s="73" t="s">
        <v>678</v>
      </c>
      <c r="AA26" s="73" t="s">
        <v>678</v>
      </c>
      <c r="AB26" s="73"/>
      <c r="AC26" s="73" t="s">
        <v>820</v>
      </c>
      <c r="AD26" s="73"/>
    </row>
    <row r="27" spans="1:30" ht="18" x14ac:dyDescent="0.25">
      <c r="A27" s="82">
        <v>4</v>
      </c>
      <c r="B27" s="81"/>
      <c r="C27" s="81"/>
      <c r="D27" s="68"/>
      <c r="E27" s="69" t="s">
        <v>821</v>
      </c>
      <c r="F27" s="81"/>
      <c r="G27" s="81"/>
      <c r="H27" s="81"/>
      <c r="I27" s="81"/>
      <c r="J27" s="81"/>
      <c r="K27" s="81"/>
      <c r="L27" s="79">
        <f t="shared" ref="L27:R27" si="3">+L23+L24+L25+L26</f>
        <v>0</v>
      </c>
      <c r="M27" s="79">
        <f t="shared" si="3"/>
        <v>300038.73</v>
      </c>
      <c r="N27" s="79">
        <f t="shared" si="3"/>
        <v>0</v>
      </c>
      <c r="O27" s="79">
        <f t="shared" si="3"/>
        <v>0</v>
      </c>
      <c r="P27" s="79">
        <f t="shared" si="3"/>
        <v>0</v>
      </c>
      <c r="Q27" s="79">
        <f t="shared" si="3"/>
        <v>0</v>
      </c>
      <c r="R27" s="79">
        <f t="shared" si="3"/>
        <v>0</v>
      </c>
      <c r="S27" s="80">
        <f xml:space="preserve"> Q27/M27</f>
        <v>0</v>
      </c>
      <c r="T27" s="80">
        <f>(+T23+T24+T25+T26)/A27</f>
        <v>0</v>
      </c>
      <c r="U27" s="110" t="s">
        <v>791</v>
      </c>
      <c r="V27" s="110"/>
      <c r="W27" s="110"/>
      <c r="X27" s="110"/>
      <c r="Y27" s="110"/>
      <c r="Z27" s="110"/>
      <c r="AA27" s="110"/>
      <c r="AB27" s="110"/>
      <c r="AC27" s="110"/>
      <c r="AD27" s="110"/>
    </row>
    <row r="28" spans="1:30" x14ac:dyDescent="0.25">
      <c r="A28" s="68"/>
      <c r="B28" s="67"/>
      <c r="C28" s="67"/>
      <c r="D28" s="68"/>
      <c r="E28" s="69" t="s">
        <v>731</v>
      </c>
      <c r="F28" s="67"/>
      <c r="G28" s="67"/>
      <c r="H28" s="67"/>
      <c r="I28" s="81"/>
      <c r="J28" s="81"/>
      <c r="K28" s="81"/>
      <c r="L28" s="79"/>
      <c r="M28" s="79"/>
      <c r="N28" s="79"/>
      <c r="O28" s="79"/>
      <c r="P28" s="79"/>
      <c r="Q28" s="79"/>
      <c r="R28" s="79"/>
      <c r="S28" s="80"/>
      <c r="T28" s="80"/>
      <c r="U28" s="116"/>
      <c r="V28" s="117"/>
      <c r="W28" s="117"/>
      <c r="X28" s="117"/>
      <c r="Y28" s="117"/>
      <c r="Z28" s="117"/>
      <c r="AA28" s="117"/>
      <c r="AB28" s="117"/>
      <c r="AC28" s="117"/>
      <c r="AD28" s="118"/>
    </row>
    <row r="29" spans="1:30" ht="99" x14ac:dyDescent="0.25">
      <c r="A29" s="71">
        <v>1</v>
      </c>
      <c r="B29" s="71" t="s">
        <v>822</v>
      </c>
      <c r="C29" s="72" t="s">
        <v>679</v>
      </c>
      <c r="D29" s="71" t="s">
        <v>522</v>
      </c>
      <c r="E29" s="73" t="s">
        <v>523</v>
      </c>
      <c r="F29" s="71" t="s">
        <v>511</v>
      </c>
      <c r="G29" s="72" t="s">
        <v>512</v>
      </c>
      <c r="H29" s="73" t="s">
        <v>4</v>
      </c>
      <c r="I29" s="74" t="s">
        <v>795</v>
      </c>
      <c r="J29" s="75" t="s">
        <v>785</v>
      </c>
      <c r="K29" s="74" t="s">
        <v>738</v>
      </c>
      <c r="L29" s="76">
        <v>0</v>
      </c>
      <c r="M29" s="76">
        <v>415057.12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7">
        <f>Q29/M29</f>
        <v>0</v>
      </c>
      <c r="T29" s="77">
        <v>1</v>
      </c>
      <c r="U29" s="71" t="s">
        <v>796</v>
      </c>
      <c r="V29" s="71" t="s">
        <v>296</v>
      </c>
      <c r="W29" s="71" t="s">
        <v>205</v>
      </c>
      <c r="X29" s="71" t="s">
        <v>205</v>
      </c>
      <c r="Y29" s="71" t="s">
        <v>524</v>
      </c>
      <c r="Z29" s="73" t="s">
        <v>1346</v>
      </c>
      <c r="AA29" s="73" t="s">
        <v>1346</v>
      </c>
      <c r="AB29" s="73"/>
      <c r="AC29" s="73" t="s">
        <v>820</v>
      </c>
      <c r="AD29" s="73"/>
    </row>
    <row r="30" spans="1:30" ht="18" x14ac:dyDescent="0.25">
      <c r="A30" s="82">
        <v>1</v>
      </c>
      <c r="B30" s="81"/>
      <c r="C30" s="81"/>
      <c r="D30" s="68"/>
      <c r="E30" s="69" t="s">
        <v>824</v>
      </c>
      <c r="F30" s="81"/>
      <c r="G30" s="81"/>
      <c r="H30" s="81"/>
      <c r="I30" s="81"/>
      <c r="J30" s="81"/>
      <c r="K30" s="81"/>
      <c r="L30" s="79">
        <f t="shared" ref="L30:R30" si="4">+L29</f>
        <v>0</v>
      </c>
      <c r="M30" s="79">
        <f t="shared" si="4"/>
        <v>415057.12</v>
      </c>
      <c r="N30" s="79">
        <f t="shared" si="4"/>
        <v>0</v>
      </c>
      <c r="O30" s="79">
        <f t="shared" si="4"/>
        <v>0</v>
      </c>
      <c r="P30" s="79">
        <f t="shared" si="4"/>
        <v>0</v>
      </c>
      <c r="Q30" s="79">
        <f t="shared" si="4"/>
        <v>0</v>
      </c>
      <c r="R30" s="79">
        <f t="shared" si="4"/>
        <v>0</v>
      </c>
      <c r="S30" s="80">
        <f xml:space="preserve"> Q30/M30</f>
        <v>0</v>
      </c>
      <c r="T30" s="80">
        <f>(+T29)/A30</f>
        <v>1</v>
      </c>
      <c r="U30" s="110" t="s">
        <v>791</v>
      </c>
      <c r="V30" s="110"/>
      <c r="W30" s="110"/>
      <c r="X30" s="110"/>
      <c r="Y30" s="110"/>
      <c r="Z30" s="110"/>
      <c r="AA30" s="110"/>
      <c r="AB30" s="110"/>
      <c r="AC30" s="110"/>
      <c r="AD30" s="110"/>
    </row>
    <row r="31" spans="1:30" x14ac:dyDescent="0.25">
      <c r="A31" s="68"/>
      <c r="B31" s="67"/>
      <c r="C31" s="67"/>
      <c r="D31" s="68"/>
      <c r="E31" s="69" t="s">
        <v>741</v>
      </c>
      <c r="F31" s="67"/>
      <c r="G31" s="67"/>
      <c r="H31" s="67"/>
      <c r="I31" s="81"/>
      <c r="J31" s="81"/>
      <c r="K31" s="81"/>
      <c r="L31" s="79"/>
      <c r="M31" s="79"/>
      <c r="N31" s="79"/>
      <c r="O31" s="79"/>
      <c r="P31" s="79"/>
      <c r="Q31" s="79"/>
      <c r="R31" s="79"/>
      <c r="S31" s="80"/>
      <c r="T31" s="80"/>
      <c r="U31" s="116"/>
      <c r="V31" s="117"/>
      <c r="W31" s="117"/>
      <c r="X31" s="117"/>
      <c r="Y31" s="117"/>
      <c r="Z31" s="117"/>
      <c r="AA31" s="117"/>
      <c r="AB31" s="117"/>
      <c r="AC31" s="117"/>
      <c r="AD31" s="118"/>
    </row>
    <row r="32" spans="1:30" ht="99" x14ac:dyDescent="0.25">
      <c r="A32" s="71">
        <v>1</v>
      </c>
      <c r="B32" s="71" t="s">
        <v>825</v>
      </c>
      <c r="C32" s="72" t="s">
        <v>679</v>
      </c>
      <c r="D32" s="71" t="s">
        <v>533</v>
      </c>
      <c r="E32" s="73" t="s">
        <v>260</v>
      </c>
      <c r="F32" s="71" t="s">
        <v>192</v>
      </c>
      <c r="G32" s="72" t="s">
        <v>193</v>
      </c>
      <c r="H32" s="73" t="s">
        <v>4</v>
      </c>
      <c r="I32" s="74" t="s">
        <v>795</v>
      </c>
      <c r="J32" s="75" t="s">
        <v>785</v>
      </c>
      <c r="K32" s="74" t="s">
        <v>742</v>
      </c>
      <c r="L32" s="76">
        <v>0</v>
      </c>
      <c r="M32" s="76">
        <v>391285.02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7">
        <f t="shared" ref="S32:S43" si="5">Q32/M32</f>
        <v>0</v>
      </c>
      <c r="T32" s="77">
        <v>1</v>
      </c>
      <c r="U32" s="71" t="s">
        <v>796</v>
      </c>
      <c r="V32" s="71" t="s">
        <v>502</v>
      </c>
      <c r="W32" s="71" t="s">
        <v>502</v>
      </c>
      <c r="X32" s="71" t="s">
        <v>502</v>
      </c>
      <c r="Y32" s="71" t="s">
        <v>67</v>
      </c>
      <c r="Z32" s="73" t="s">
        <v>67</v>
      </c>
      <c r="AA32" s="73" t="s">
        <v>67</v>
      </c>
      <c r="AB32" s="73"/>
      <c r="AC32" s="73" t="s">
        <v>815</v>
      </c>
      <c r="AD32" s="73"/>
    </row>
    <row r="33" spans="1:30" ht="99" x14ac:dyDescent="0.25">
      <c r="A33" s="71">
        <v>2</v>
      </c>
      <c r="B33" s="71" t="s">
        <v>825</v>
      </c>
      <c r="C33" s="72" t="s">
        <v>679</v>
      </c>
      <c r="D33" s="71" t="s">
        <v>1347</v>
      </c>
      <c r="E33" s="73" t="s">
        <v>278</v>
      </c>
      <c r="F33" s="71" t="s">
        <v>249</v>
      </c>
      <c r="G33" s="72" t="s">
        <v>250</v>
      </c>
      <c r="H33" s="73" t="s">
        <v>4</v>
      </c>
      <c r="I33" s="74" t="s">
        <v>795</v>
      </c>
      <c r="J33" s="75" t="s">
        <v>785</v>
      </c>
      <c r="K33" s="74" t="s">
        <v>1348</v>
      </c>
      <c r="L33" s="76">
        <v>0</v>
      </c>
      <c r="M33" s="76">
        <v>86491.39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7">
        <f t="shared" si="5"/>
        <v>0</v>
      </c>
      <c r="T33" s="77">
        <v>0</v>
      </c>
      <c r="U33" s="71" t="s">
        <v>796</v>
      </c>
      <c r="V33" s="71" t="s">
        <v>1349</v>
      </c>
      <c r="W33" s="71" t="s">
        <v>1349</v>
      </c>
      <c r="X33" s="71" t="s">
        <v>678</v>
      </c>
      <c r="Y33" s="71" t="s">
        <v>1350</v>
      </c>
      <c r="Z33" s="73" t="s">
        <v>1350</v>
      </c>
      <c r="AA33" s="73" t="s">
        <v>678</v>
      </c>
      <c r="AB33" s="73"/>
      <c r="AC33" s="73" t="s">
        <v>1078</v>
      </c>
      <c r="AD33" s="73"/>
    </row>
    <row r="34" spans="1:30" ht="99" x14ac:dyDescent="0.25">
      <c r="A34" s="71">
        <v>3</v>
      </c>
      <c r="B34" s="71" t="s">
        <v>825</v>
      </c>
      <c r="C34" s="72" t="s">
        <v>679</v>
      </c>
      <c r="D34" s="71" t="s">
        <v>1351</v>
      </c>
      <c r="E34" s="73" t="s">
        <v>278</v>
      </c>
      <c r="F34" s="71" t="s">
        <v>165</v>
      </c>
      <c r="G34" s="72" t="s">
        <v>166</v>
      </c>
      <c r="H34" s="73" t="s">
        <v>4</v>
      </c>
      <c r="I34" s="74" t="s">
        <v>795</v>
      </c>
      <c r="J34" s="75" t="s">
        <v>785</v>
      </c>
      <c r="K34" s="74" t="s">
        <v>1352</v>
      </c>
      <c r="L34" s="76">
        <v>0</v>
      </c>
      <c r="M34" s="76">
        <v>50501.53</v>
      </c>
      <c r="N34" s="76">
        <v>0</v>
      </c>
      <c r="O34" s="76">
        <v>0</v>
      </c>
      <c r="P34" s="76">
        <v>0</v>
      </c>
      <c r="Q34" s="76">
        <v>0</v>
      </c>
      <c r="R34" s="76">
        <v>0</v>
      </c>
      <c r="S34" s="77">
        <f t="shared" si="5"/>
        <v>0</v>
      </c>
      <c r="T34" s="77">
        <v>0</v>
      </c>
      <c r="U34" s="71" t="s">
        <v>796</v>
      </c>
      <c r="V34" s="71" t="s">
        <v>1349</v>
      </c>
      <c r="W34" s="71" t="s">
        <v>1349</v>
      </c>
      <c r="X34" s="71" t="s">
        <v>678</v>
      </c>
      <c r="Y34" s="71" t="s">
        <v>1350</v>
      </c>
      <c r="Z34" s="73" t="s">
        <v>1350</v>
      </c>
      <c r="AA34" s="73" t="s">
        <v>678</v>
      </c>
      <c r="AB34" s="73"/>
      <c r="AC34" s="73" t="s">
        <v>1078</v>
      </c>
      <c r="AD34" s="73"/>
    </row>
    <row r="35" spans="1:30" ht="99" x14ac:dyDescent="0.25">
      <c r="A35" s="71">
        <v>4</v>
      </c>
      <c r="B35" s="71" t="s">
        <v>825</v>
      </c>
      <c r="C35" s="72" t="s">
        <v>679</v>
      </c>
      <c r="D35" s="71" t="s">
        <v>1353</v>
      </c>
      <c r="E35" s="73" t="s">
        <v>278</v>
      </c>
      <c r="F35" s="71" t="s">
        <v>168</v>
      </c>
      <c r="G35" s="72" t="s">
        <v>169</v>
      </c>
      <c r="H35" s="73" t="s">
        <v>4</v>
      </c>
      <c r="I35" s="74" t="s">
        <v>795</v>
      </c>
      <c r="J35" s="75" t="s">
        <v>785</v>
      </c>
      <c r="K35" s="74" t="s">
        <v>1354</v>
      </c>
      <c r="L35" s="76">
        <v>0</v>
      </c>
      <c r="M35" s="76">
        <v>25153.22</v>
      </c>
      <c r="N35" s="76">
        <v>0</v>
      </c>
      <c r="O35" s="76">
        <v>0</v>
      </c>
      <c r="P35" s="76">
        <v>0</v>
      </c>
      <c r="Q35" s="76">
        <v>0</v>
      </c>
      <c r="R35" s="76">
        <v>0</v>
      </c>
      <c r="S35" s="77">
        <f t="shared" si="5"/>
        <v>0</v>
      </c>
      <c r="T35" s="77">
        <v>0</v>
      </c>
      <c r="U35" s="71" t="s">
        <v>796</v>
      </c>
      <c r="V35" s="71" t="s">
        <v>1349</v>
      </c>
      <c r="W35" s="71" t="s">
        <v>1349</v>
      </c>
      <c r="X35" s="71" t="s">
        <v>678</v>
      </c>
      <c r="Y35" s="71" t="s">
        <v>1350</v>
      </c>
      <c r="Z35" s="73" t="s">
        <v>1350</v>
      </c>
      <c r="AA35" s="73" t="s">
        <v>678</v>
      </c>
      <c r="AB35" s="73"/>
      <c r="AC35" s="73" t="s">
        <v>1078</v>
      </c>
      <c r="AD35" s="73"/>
    </row>
    <row r="36" spans="1:30" ht="99" x14ac:dyDescent="0.25">
      <c r="A36" s="71">
        <v>5</v>
      </c>
      <c r="B36" s="71" t="s">
        <v>825</v>
      </c>
      <c r="C36" s="72" t="s">
        <v>679</v>
      </c>
      <c r="D36" s="71" t="s">
        <v>1355</v>
      </c>
      <c r="E36" s="73" t="s">
        <v>278</v>
      </c>
      <c r="F36" s="71" t="s">
        <v>303</v>
      </c>
      <c r="G36" s="72" t="s">
        <v>304</v>
      </c>
      <c r="H36" s="73" t="s">
        <v>4</v>
      </c>
      <c r="I36" s="74" t="s">
        <v>795</v>
      </c>
      <c r="J36" s="75" t="s">
        <v>785</v>
      </c>
      <c r="K36" s="74" t="s">
        <v>1356</v>
      </c>
      <c r="L36" s="76">
        <v>0</v>
      </c>
      <c r="M36" s="76">
        <v>36759.300000000003</v>
      </c>
      <c r="N36" s="76">
        <v>0</v>
      </c>
      <c r="O36" s="76">
        <v>0</v>
      </c>
      <c r="P36" s="76">
        <v>0</v>
      </c>
      <c r="Q36" s="76">
        <v>0</v>
      </c>
      <c r="R36" s="76">
        <v>0</v>
      </c>
      <c r="S36" s="77">
        <f t="shared" si="5"/>
        <v>0</v>
      </c>
      <c r="T36" s="77">
        <v>0</v>
      </c>
      <c r="U36" s="71" t="s">
        <v>796</v>
      </c>
      <c r="V36" s="71" t="s">
        <v>1349</v>
      </c>
      <c r="W36" s="71" t="s">
        <v>1349</v>
      </c>
      <c r="X36" s="71" t="s">
        <v>678</v>
      </c>
      <c r="Y36" s="71" t="s">
        <v>1350</v>
      </c>
      <c r="Z36" s="73" t="s">
        <v>1350</v>
      </c>
      <c r="AA36" s="73" t="s">
        <v>678</v>
      </c>
      <c r="AB36" s="73"/>
      <c r="AC36" s="73" t="s">
        <v>1078</v>
      </c>
      <c r="AD36" s="73"/>
    </row>
    <row r="37" spans="1:30" ht="99" x14ac:dyDescent="0.25">
      <c r="A37" s="71">
        <v>6</v>
      </c>
      <c r="B37" s="71" t="s">
        <v>825</v>
      </c>
      <c r="C37" s="72" t="s">
        <v>679</v>
      </c>
      <c r="D37" s="71" t="s">
        <v>1357</v>
      </c>
      <c r="E37" s="73" t="s">
        <v>278</v>
      </c>
      <c r="F37" s="71" t="s">
        <v>215</v>
      </c>
      <c r="G37" s="72" t="s">
        <v>216</v>
      </c>
      <c r="H37" s="73" t="s">
        <v>4</v>
      </c>
      <c r="I37" s="74" t="s">
        <v>795</v>
      </c>
      <c r="J37" s="75" t="s">
        <v>785</v>
      </c>
      <c r="K37" s="74" t="s">
        <v>1358</v>
      </c>
      <c r="L37" s="76">
        <v>0</v>
      </c>
      <c r="M37" s="76">
        <v>63502.720000000001</v>
      </c>
      <c r="N37" s="76">
        <v>0</v>
      </c>
      <c r="O37" s="76">
        <v>0</v>
      </c>
      <c r="P37" s="76">
        <v>0</v>
      </c>
      <c r="Q37" s="76">
        <v>0</v>
      </c>
      <c r="R37" s="76">
        <v>0</v>
      </c>
      <c r="S37" s="77">
        <f t="shared" si="5"/>
        <v>0</v>
      </c>
      <c r="T37" s="77">
        <v>0</v>
      </c>
      <c r="U37" s="71" t="s">
        <v>796</v>
      </c>
      <c r="V37" s="71" t="s">
        <v>1349</v>
      </c>
      <c r="W37" s="71" t="s">
        <v>1349</v>
      </c>
      <c r="X37" s="71" t="s">
        <v>678</v>
      </c>
      <c r="Y37" s="71" t="s">
        <v>1350</v>
      </c>
      <c r="Z37" s="73" t="s">
        <v>1350</v>
      </c>
      <c r="AA37" s="73" t="s">
        <v>678</v>
      </c>
      <c r="AB37" s="73"/>
      <c r="AC37" s="73" t="s">
        <v>1078</v>
      </c>
      <c r="AD37" s="73"/>
    </row>
    <row r="38" spans="1:30" ht="99" x14ac:dyDescent="0.25">
      <c r="A38" s="71">
        <v>7</v>
      </c>
      <c r="B38" s="71" t="s">
        <v>825</v>
      </c>
      <c r="C38" s="72" t="s">
        <v>679</v>
      </c>
      <c r="D38" s="71" t="s">
        <v>1359</v>
      </c>
      <c r="E38" s="73" t="s">
        <v>278</v>
      </c>
      <c r="F38" s="71" t="s">
        <v>219</v>
      </c>
      <c r="G38" s="72" t="s">
        <v>220</v>
      </c>
      <c r="H38" s="73" t="s">
        <v>4</v>
      </c>
      <c r="I38" s="74" t="s">
        <v>795</v>
      </c>
      <c r="J38" s="75" t="s">
        <v>785</v>
      </c>
      <c r="K38" s="74" t="s">
        <v>1360</v>
      </c>
      <c r="L38" s="76">
        <v>0</v>
      </c>
      <c r="M38" s="76">
        <v>54071.66</v>
      </c>
      <c r="N38" s="76">
        <v>0</v>
      </c>
      <c r="O38" s="76">
        <v>0</v>
      </c>
      <c r="P38" s="76">
        <v>0</v>
      </c>
      <c r="Q38" s="76">
        <v>0</v>
      </c>
      <c r="R38" s="76">
        <v>0</v>
      </c>
      <c r="S38" s="77">
        <f t="shared" si="5"/>
        <v>0</v>
      </c>
      <c r="T38" s="77">
        <v>0</v>
      </c>
      <c r="U38" s="71" t="s">
        <v>796</v>
      </c>
      <c r="V38" s="71" t="s">
        <v>1349</v>
      </c>
      <c r="W38" s="71" t="s">
        <v>1349</v>
      </c>
      <c r="X38" s="71" t="s">
        <v>678</v>
      </c>
      <c r="Y38" s="71" t="s">
        <v>1350</v>
      </c>
      <c r="Z38" s="73" t="s">
        <v>1350</v>
      </c>
      <c r="AA38" s="73" t="s">
        <v>678</v>
      </c>
      <c r="AB38" s="73"/>
      <c r="AC38" s="73" t="s">
        <v>1078</v>
      </c>
      <c r="AD38" s="73"/>
    </row>
    <row r="39" spans="1:30" ht="99" x14ac:dyDescent="0.25">
      <c r="A39" s="71">
        <v>8</v>
      </c>
      <c r="B39" s="71" t="s">
        <v>825</v>
      </c>
      <c r="C39" s="72" t="s">
        <v>679</v>
      </c>
      <c r="D39" s="71" t="s">
        <v>1361</v>
      </c>
      <c r="E39" s="73" t="s">
        <v>278</v>
      </c>
      <c r="F39" s="71" t="s">
        <v>192</v>
      </c>
      <c r="G39" s="72" t="s">
        <v>193</v>
      </c>
      <c r="H39" s="73" t="s">
        <v>4</v>
      </c>
      <c r="I39" s="74" t="s">
        <v>795</v>
      </c>
      <c r="J39" s="75" t="s">
        <v>785</v>
      </c>
      <c r="K39" s="74" t="s">
        <v>1362</v>
      </c>
      <c r="L39" s="76">
        <v>0</v>
      </c>
      <c r="M39" s="76">
        <v>76756.740000000005</v>
      </c>
      <c r="N39" s="76">
        <v>0</v>
      </c>
      <c r="O39" s="76">
        <v>0</v>
      </c>
      <c r="P39" s="76">
        <v>0</v>
      </c>
      <c r="Q39" s="76">
        <v>0</v>
      </c>
      <c r="R39" s="76">
        <v>0</v>
      </c>
      <c r="S39" s="77">
        <f t="shared" si="5"/>
        <v>0</v>
      </c>
      <c r="T39" s="77">
        <v>0</v>
      </c>
      <c r="U39" s="71" t="s">
        <v>796</v>
      </c>
      <c r="V39" s="71" t="s">
        <v>1349</v>
      </c>
      <c r="W39" s="71" t="s">
        <v>1349</v>
      </c>
      <c r="X39" s="71" t="s">
        <v>678</v>
      </c>
      <c r="Y39" s="71" t="s">
        <v>1350</v>
      </c>
      <c r="Z39" s="73" t="s">
        <v>1350</v>
      </c>
      <c r="AA39" s="73" t="s">
        <v>678</v>
      </c>
      <c r="AB39" s="73"/>
      <c r="AC39" s="73" t="s">
        <v>1078</v>
      </c>
      <c r="AD39" s="73"/>
    </row>
    <row r="40" spans="1:30" ht="99" x14ac:dyDescent="0.25">
      <c r="A40" s="71">
        <v>9</v>
      </c>
      <c r="B40" s="71" t="s">
        <v>825</v>
      </c>
      <c r="C40" s="72" t="s">
        <v>679</v>
      </c>
      <c r="D40" s="71" t="s">
        <v>1363</v>
      </c>
      <c r="E40" s="73" t="s">
        <v>278</v>
      </c>
      <c r="F40" s="71" t="s">
        <v>196</v>
      </c>
      <c r="G40" s="72" t="s">
        <v>197</v>
      </c>
      <c r="H40" s="73" t="s">
        <v>4</v>
      </c>
      <c r="I40" s="74" t="s">
        <v>795</v>
      </c>
      <c r="J40" s="75" t="s">
        <v>785</v>
      </c>
      <c r="K40" s="74" t="s">
        <v>1364</v>
      </c>
      <c r="L40" s="76">
        <v>0</v>
      </c>
      <c r="M40" s="76">
        <v>150239.49</v>
      </c>
      <c r="N40" s="76">
        <v>0</v>
      </c>
      <c r="O40" s="76">
        <v>0</v>
      </c>
      <c r="P40" s="76">
        <v>0</v>
      </c>
      <c r="Q40" s="76">
        <v>0</v>
      </c>
      <c r="R40" s="76">
        <v>0</v>
      </c>
      <c r="S40" s="77">
        <f t="shared" si="5"/>
        <v>0</v>
      </c>
      <c r="T40" s="77">
        <v>0</v>
      </c>
      <c r="U40" s="71" t="s">
        <v>796</v>
      </c>
      <c r="V40" s="71" t="s">
        <v>1349</v>
      </c>
      <c r="W40" s="71" t="s">
        <v>1349</v>
      </c>
      <c r="X40" s="71" t="s">
        <v>678</v>
      </c>
      <c r="Y40" s="71" t="s">
        <v>1350</v>
      </c>
      <c r="Z40" s="73" t="s">
        <v>1350</v>
      </c>
      <c r="AA40" s="73" t="s">
        <v>678</v>
      </c>
      <c r="AB40" s="73"/>
      <c r="AC40" s="73" t="s">
        <v>1078</v>
      </c>
      <c r="AD40" s="73"/>
    </row>
    <row r="41" spans="1:30" ht="99" x14ac:dyDescent="0.25">
      <c r="A41" s="71">
        <v>10</v>
      </c>
      <c r="B41" s="71" t="s">
        <v>825</v>
      </c>
      <c r="C41" s="72" t="s">
        <v>679</v>
      </c>
      <c r="D41" s="71" t="s">
        <v>1365</v>
      </c>
      <c r="E41" s="73" t="s">
        <v>278</v>
      </c>
      <c r="F41" s="71" t="s">
        <v>1366</v>
      </c>
      <c r="G41" s="72" t="s">
        <v>1367</v>
      </c>
      <c r="H41" s="73" t="s">
        <v>4</v>
      </c>
      <c r="I41" s="74" t="s">
        <v>795</v>
      </c>
      <c r="J41" s="75" t="s">
        <v>785</v>
      </c>
      <c r="K41" s="74" t="s">
        <v>1368</v>
      </c>
      <c r="L41" s="76">
        <v>0</v>
      </c>
      <c r="M41" s="76">
        <v>59059.5</v>
      </c>
      <c r="N41" s="76">
        <v>0</v>
      </c>
      <c r="O41" s="76">
        <v>0</v>
      </c>
      <c r="P41" s="76">
        <v>0</v>
      </c>
      <c r="Q41" s="76">
        <v>0</v>
      </c>
      <c r="R41" s="76">
        <v>0</v>
      </c>
      <c r="S41" s="77">
        <f t="shared" si="5"/>
        <v>0</v>
      </c>
      <c r="T41" s="77">
        <v>0</v>
      </c>
      <c r="U41" s="71" t="s">
        <v>796</v>
      </c>
      <c r="V41" s="71" t="s">
        <v>1349</v>
      </c>
      <c r="W41" s="71" t="s">
        <v>1349</v>
      </c>
      <c r="X41" s="71" t="s">
        <v>678</v>
      </c>
      <c r="Y41" s="71" t="s">
        <v>1350</v>
      </c>
      <c r="Z41" s="73" t="s">
        <v>1350</v>
      </c>
      <c r="AA41" s="73" t="s">
        <v>678</v>
      </c>
      <c r="AB41" s="73"/>
      <c r="AC41" s="73" t="s">
        <v>1078</v>
      </c>
      <c r="AD41" s="73"/>
    </row>
    <row r="42" spans="1:30" ht="99" x14ac:dyDescent="0.25">
      <c r="A42" s="71">
        <v>11</v>
      </c>
      <c r="B42" s="71" t="s">
        <v>825</v>
      </c>
      <c r="C42" s="72" t="s">
        <v>679</v>
      </c>
      <c r="D42" s="71" t="s">
        <v>1369</v>
      </c>
      <c r="E42" s="73" t="s">
        <v>1370</v>
      </c>
      <c r="F42" s="71" t="s">
        <v>23</v>
      </c>
      <c r="G42" s="72" t="s">
        <v>24</v>
      </c>
      <c r="H42" s="73" t="s">
        <v>4</v>
      </c>
      <c r="I42" s="74" t="s">
        <v>795</v>
      </c>
      <c r="J42" s="75" t="s">
        <v>785</v>
      </c>
      <c r="K42" s="74" t="s">
        <v>1371</v>
      </c>
      <c r="L42" s="76">
        <v>0</v>
      </c>
      <c r="M42" s="76">
        <v>100255.39</v>
      </c>
      <c r="N42" s="76">
        <v>0</v>
      </c>
      <c r="O42" s="76">
        <v>0</v>
      </c>
      <c r="P42" s="76">
        <v>0</v>
      </c>
      <c r="Q42" s="76">
        <v>0</v>
      </c>
      <c r="R42" s="76">
        <v>0</v>
      </c>
      <c r="S42" s="77">
        <f t="shared" si="5"/>
        <v>0</v>
      </c>
      <c r="T42" s="77">
        <v>0</v>
      </c>
      <c r="U42" s="71" t="s">
        <v>796</v>
      </c>
      <c r="V42" s="71" t="s">
        <v>1321</v>
      </c>
      <c r="W42" s="71" t="s">
        <v>678</v>
      </c>
      <c r="X42" s="71" t="s">
        <v>678</v>
      </c>
      <c r="Y42" s="71" t="s">
        <v>34</v>
      </c>
      <c r="Z42" s="73" t="s">
        <v>678</v>
      </c>
      <c r="AA42" s="73" t="s">
        <v>678</v>
      </c>
      <c r="AB42" s="73"/>
      <c r="AC42" s="73" t="s">
        <v>820</v>
      </c>
      <c r="AD42" s="73"/>
    </row>
    <row r="43" spans="1:30" ht="99" x14ac:dyDescent="0.25">
      <c r="A43" s="71">
        <v>12</v>
      </c>
      <c r="B43" s="71" t="s">
        <v>825</v>
      </c>
      <c r="C43" s="72" t="s">
        <v>679</v>
      </c>
      <c r="D43" s="71" t="s">
        <v>1372</v>
      </c>
      <c r="E43" s="73" t="s">
        <v>1373</v>
      </c>
      <c r="F43" s="71" t="s">
        <v>23</v>
      </c>
      <c r="G43" s="72" t="s">
        <v>24</v>
      </c>
      <c r="H43" s="73" t="s">
        <v>4</v>
      </c>
      <c r="I43" s="74" t="s">
        <v>795</v>
      </c>
      <c r="J43" s="75" t="s">
        <v>785</v>
      </c>
      <c r="K43" s="74" t="s">
        <v>1374</v>
      </c>
      <c r="L43" s="76">
        <v>0</v>
      </c>
      <c r="M43" s="76">
        <v>266440.23</v>
      </c>
      <c r="N43" s="76">
        <v>0</v>
      </c>
      <c r="O43" s="76">
        <v>0</v>
      </c>
      <c r="P43" s="76">
        <v>0</v>
      </c>
      <c r="Q43" s="76">
        <v>0</v>
      </c>
      <c r="R43" s="76">
        <v>0</v>
      </c>
      <c r="S43" s="77">
        <f t="shared" si="5"/>
        <v>0</v>
      </c>
      <c r="T43" s="77">
        <v>0</v>
      </c>
      <c r="U43" s="71" t="s">
        <v>796</v>
      </c>
      <c r="V43" s="71" t="s">
        <v>1321</v>
      </c>
      <c r="W43" s="71" t="s">
        <v>678</v>
      </c>
      <c r="X43" s="71" t="s">
        <v>678</v>
      </c>
      <c r="Y43" s="71" t="s">
        <v>34</v>
      </c>
      <c r="Z43" s="73" t="s">
        <v>678</v>
      </c>
      <c r="AA43" s="73" t="s">
        <v>678</v>
      </c>
      <c r="AB43" s="73"/>
      <c r="AC43" s="73" t="s">
        <v>820</v>
      </c>
      <c r="AD43" s="73"/>
    </row>
    <row r="44" spans="1:30" ht="27" x14ac:dyDescent="0.25">
      <c r="A44" s="82">
        <v>12</v>
      </c>
      <c r="B44" s="81"/>
      <c r="C44" s="81"/>
      <c r="D44" s="68"/>
      <c r="E44" s="69" t="s">
        <v>826</v>
      </c>
      <c r="F44" s="81"/>
      <c r="G44" s="81"/>
      <c r="H44" s="81"/>
      <c r="I44" s="81"/>
      <c r="J44" s="81"/>
      <c r="K44" s="81"/>
      <c r="L44" s="79">
        <f t="shared" ref="L44:R44" si="6">+L32+L33+L34+L35+L36+L37+L38+L39+L40+L41+L42+L43</f>
        <v>0</v>
      </c>
      <c r="M44" s="79">
        <f t="shared" si="6"/>
        <v>1360516.19</v>
      </c>
      <c r="N44" s="79">
        <f t="shared" si="6"/>
        <v>0</v>
      </c>
      <c r="O44" s="79">
        <f t="shared" si="6"/>
        <v>0</v>
      </c>
      <c r="P44" s="79">
        <f t="shared" si="6"/>
        <v>0</v>
      </c>
      <c r="Q44" s="79">
        <f t="shared" si="6"/>
        <v>0</v>
      </c>
      <c r="R44" s="79">
        <f t="shared" si="6"/>
        <v>0</v>
      </c>
      <c r="S44" s="80">
        <f xml:space="preserve"> Q44/M44</f>
        <v>0</v>
      </c>
      <c r="T44" s="80">
        <f>(+T32+T33+T34+T35+T36+T37+T38+T39+T40+T41+T42+T43)/A44</f>
        <v>8.3333333333333329E-2</v>
      </c>
      <c r="U44" s="110" t="s">
        <v>791</v>
      </c>
      <c r="V44" s="110"/>
      <c r="W44" s="110"/>
      <c r="X44" s="110"/>
      <c r="Y44" s="110"/>
      <c r="Z44" s="110"/>
      <c r="AA44" s="110"/>
      <c r="AB44" s="110"/>
      <c r="AC44" s="110"/>
      <c r="AD44" s="110"/>
    </row>
    <row r="45" spans="1:30" x14ac:dyDescent="0.25">
      <c r="A45" s="68"/>
      <c r="B45" s="67"/>
      <c r="C45" s="67"/>
      <c r="D45" s="68"/>
      <c r="E45" s="69" t="s">
        <v>747</v>
      </c>
      <c r="F45" s="67"/>
      <c r="G45" s="67"/>
      <c r="H45" s="67"/>
      <c r="I45" s="81"/>
      <c r="J45" s="81"/>
      <c r="K45" s="81"/>
      <c r="L45" s="79"/>
      <c r="M45" s="79"/>
      <c r="N45" s="79"/>
      <c r="O45" s="79"/>
      <c r="P45" s="79"/>
      <c r="Q45" s="79"/>
      <c r="R45" s="79"/>
      <c r="S45" s="80"/>
      <c r="T45" s="80"/>
      <c r="U45" s="116"/>
      <c r="V45" s="117"/>
      <c r="W45" s="117"/>
      <c r="X45" s="117"/>
      <c r="Y45" s="117"/>
      <c r="Z45" s="117"/>
      <c r="AA45" s="117"/>
      <c r="AB45" s="117"/>
      <c r="AC45" s="117"/>
      <c r="AD45" s="118"/>
    </row>
    <row r="46" spans="1:30" ht="99" x14ac:dyDescent="0.25">
      <c r="A46" s="71">
        <v>1</v>
      </c>
      <c r="B46" s="71" t="s">
        <v>827</v>
      </c>
      <c r="C46" s="72" t="s">
        <v>679</v>
      </c>
      <c r="D46" s="71" t="s">
        <v>1375</v>
      </c>
      <c r="E46" s="73" t="s">
        <v>1376</v>
      </c>
      <c r="F46" s="71" t="s">
        <v>176</v>
      </c>
      <c r="G46" s="72" t="s">
        <v>177</v>
      </c>
      <c r="H46" s="73" t="s">
        <v>4</v>
      </c>
      <c r="I46" s="74" t="s">
        <v>795</v>
      </c>
      <c r="J46" s="75" t="s">
        <v>785</v>
      </c>
      <c r="K46" s="74" t="s">
        <v>706</v>
      </c>
      <c r="L46" s="76">
        <v>0</v>
      </c>
      <c r="M46" s="76">
        <v>333250.45</v>
      </c>
      <c r="N46" s="76">
        <v>0</v>
      </c>
      <c r="O46" s="76">
        <v>0</v>
      </c>
      <c r="P46" s="76">
        <v>0</v>
      </c>
      <c r="Q46" s="76">
        <v>0</v>
      </c>
      <c r="R46" s="76">
        <v>0</v>
      </c>
      <c r="S46" s="77">
        <f>Q46/M46</f>
        <v>0</v>
      </c>
      <c r="T46" s="77">
        <v>0</v>
      </c>
      <c r="U46" s="71" t="s">
        <v>796</v>
      </c>
      <c r="V46" s="71" t="s">
        <v>1377</v>
      </c>
      <c r="W46" s="71" t="s">
        <v>678</v>
      </c>
      <c r="X46" s="71" t="s">
        <v>678</v>
      </c>
      <c r="Y46" s="71" t="s">
        <v>1378</v>
      </c>
      <c r="Z46" s="73" t="s">
        <v>678</v>
      </c>
      <c r="AA46" s="73" t="s">
        <v>678</v>
      </c>
      <c r="AB46" s="73"/>
      <c r="AC46" s="73" t="s">
        <v>1379</v>
      </c>
      <c r="AD46" s="73"/>
    </row>
    <row r="47" spans="1:30" ht="99" x14ac:dyDescent="0.25">
      <c r="A47" s="71">
        <v>2</v>
      </c>
      <c r="B47" s="71" t="s">
        <v>827</v>
      </c>
      <c r="C47" s="72" t="s">
        <v>679</v>
      </c>
      <c r="D47" s="71" t="s">
        <v>1380</v>
      </c>
      <c r="E47" s="73" t="s">
        <v>1381</v>
      </c>
      <c r="F47" s="71" t="s">
        <v>122</v>
      </c>
      <c r="G47" s="72" t="s">
        <v>123</v>
      </c>
      <c r="H47" s="73" t="s">
        <v>4</v>
      </c>
      <c r="I47" s="74" t="s">
        <v>795</v>
      </c>
      <c r="J47" s="75" t="s">
        <v>785</v>
      </c>
      <c r="K47" s="74" t="s">
        <v>706</v>
      </c>
      <c r="L47" s="76">
        <v>0</v>
      </c>
      <c r="M47" s="76">
        <v>345237.2</v>
      </c>
      <c r="N47" s="76">
        <v>0</v>
      </c>
      <c r="O47" s="76">
        <v>0</v>
      </c>
      <c r="P47" s="76">
        <v>0</v>
      </c>
      <c r="Q47" s="76">
        <v>0</v>
      </c>
      <c r="R47" s="76">
        <v>0</v>
      </c>
      <c r="S47" s="77">
        <f>Q47/M47</f>
        <v>0</v>
      </c>
      <c r="T47" s="77">
        <v>0</v>
      </c>
      <c r="U47" s="71" t="s">
        <v>796</v>
      </c>
      <c r="V47" s="71" t="s">
        <v>1377</v>
      </c>
      <c r="W47" s="71" t="s">
        <v>678</v>
      </c>
      <c r="X47" s="71" t="s">
        <v>678</v>
      </c>
      <c r="Y47" s="71" t="s">
        <v>1378</v>
      </c>
      <c r="Z47" s="73" t="s">
        <v>678</v>
      </c>
      <c r="AA47" s="73" t="s">
        <v>678</v>
      </c>
      <c r="AB47" s="73"/>
      <c r="AC47" s="73" t="s">
        <v>1336</v>
      </c>
      <c r="AD47" s="73"/>
    </row>
    <row r="48" spans="1:30" ht="99" x14ac:dyDescent="0.25">
      <c r="A48" s="71">
        <v>3</v>
      </c>
      <c r="B48" s="71" t="s">
        <v>827</v>
      </c>
      <c r="C48" s="72" t="s">
        <v>679</v>
      </c>
      <c r="D48" s="71" t="s">
        <v>1382</v>
      </c>
      <c r="E48" s="73" t="s">
        <v>1383</v>
      </c>
      <c r="F48" s="71" t="s">
        <v>23</v>
      </c>
      <c r="G48" s="72" t="s">
        <v>24</v>
      </c>
      <c r="H48" s="73" t="s">
        <v>4</v>
      </c>
      <c r="I48" s="74" t="s">
        <v>795</v>
      </c>
      <c r="J48" s="75" t="s">
        <v>785</v>
      </c>
      <c r="K48" s="74" t="s">
        <v>706</v>
      </c>
      <c r="L48" s="76">
        <v>0</v>
      </c>
      <c r="M48" s="76">
        <v>432972.45</v>
      </c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7">
        <f>Q48/M48</f>
        <v>0</v>
      </c>
      <c r="T48" s="77">
        <v>0</v>
      </c>
      <c r="U48" s="71" t="s">
        <v>796</v>
      </c>
      <c r="V48" s="71" t="s">
        <v>1334</v>
      </c>
      <c r="W48" s="71" t="s">
        <v>678</v>
      </c>
      <c r="X48" s="71" t="s">
        <v>678</v>
      </c>
      <c r="Y48" s="71" t="s">
        <v>230</v>
      </c>
      <c r="Z48" s="73" t="s">
        <v>678</v>
      </c>
      <c r="AA48" s="73" t="s">
        <v>678</v>
      </c>
      <c r="AB48" s="73"/>
      <c r="AC48" s="73" t="s">
        <v>1379</v>
      </c>
      <c r="AD48" s="73"/>
    </row>
    <row r="49" spans="1:30" ht="99" x14ac:dyDescent="0.25">
      <c r="A49" s="71">
        <v>4</v>
      </c>
      <c r="B49" s="71" t="s">
        <v>827</v>
      </c>
      <c r="C49" s="72" t="s">
        <v>679</v>
      </c>
      <c r="D49" s="71" t="s">
        <v>1384</v>
      </c>
      <c r="E49" s="73" t="s">
        <v>1385</v>
      </c>
      <c r="F49" s="71" t="s">
        <v>225</v>
      </c>
      <c r="G49" s="72" t="s">
        <v>226</v>
      </c>
      <c r="H49" s="73" t="s">
        <v>4</v>
      </c>
      <c r="I49" s="74" t="s">
        <v>795</v>
      </c>
      <c r="J49" s="75" t="s">
        <v>785</v>
      </c>
      <c r="K49" s="74" t="s">
        <v>706</v>
      </c>
      <c r="L49" s="76">
        <v>0</v>
      </c>
      <c r="M49" s="76">
        <v>342707.55</v>
      </c>
      <c r="N49" s="76">
        <v>0</v>
      </c>
      <c r="O49" s="76">
        <v>0</v>
      </c>
      <c r="P49" s="76">
        <v>0</v>
      </c>
      <c r="Q49" s="76">
        <v>0</v>
      </c>
      <c r="R49" s="76">
        <v>0</v>
      </c>
      <c r="S49" s="77">
        <f>Q49/M49</f>
        <v>0</v>
      </c>
      <c r="T49" s="77">
        <v>0</v>
      </c>
      <c r="U49" s="71" t="s">
        <v>796</v>
      </c>
      <c r="V49" s="71" t="s">
        <v>1321</v>
      </c>
      <c r="W49" s="71" t="s">
        <v>678</v>
      </c>
      <c r="X49" s="71" t="s">
        <v>678</v>
      </c>
      <c r="Y49" s="71" t="s">
        <v>34</v>
      </c>
      <c r="Z49" s="73" t="s">
        <v>678</v>
      </c>
      <c r="AA49" s="73" t="s">
        <v>678</v>
      </c>
      <c r="AB49" s="73"/>
      <c r="AC49" s="73" t="s">
        <v>820</v>
      </c>
      <c r="AD49" s="73"/>
    </row>
    <row r="50" spans="1:30" ht="27" x14ac:dyDescent="0.25">
      <c r="A50" s="82">
        <v>4</v>
      </c>
      <c r="B50" s="81"/>
      <c r="C50" s="81"/>
      <c r="D50" s="68"/>
      <c r="E50" s="69" t="s">
        <v>828</v>
      </c>
      <c r="F50" s="81"/>
      <c r="G50" s="81"/>
      <c r="H50" s="81"/>
      <c r="I50" s="81"/>
      <c r="J50" s="81"/>
      <c r="K50" s="81"/>
      <c r="L50" s="79">
        <f t="shared" ref="L50:R50" si="7">+L46+L47+L48+L49</f>
        <v>0</v>
      </c>
      <c r="M50" s="79">
        <f t="shared" si="7"/>
        <v>1454167.6500000001</v>
      </c>
      <c r="N50" s="79">
        <f t="shared" si="7"/>
        <v>0</v>
      </c>
      <c r="O50" s="79">
        <f t="shared" si="7"/>
        <v>0</v>
      </c>
      <c r="P50" s="79">
        <f t="shared" si="7"/>
        <v>0</v>
      </c>
      <c r="Q50" s="79">
        <f t="shared" si="7"/>
        <v>0</v>
      </c>
      <c r="R50" s="79">
        <f t="shared" si="7"/>
        <v>0</v>
      </c>
      <c r="S50" s="80">
        <f xml:space="preserve"> Q50/M50</f>
        <v>0</v>
      </c>
      <c r="T50" s="80">
        <f>(+T46+T47+T48+T49)/A50</f>
        <v>0</v>
      </c>
      <c r="U50" s="110" t="s">
        <v>791</v>
      </c>
      <c r="V50" s="110"/>
      <c r="W50" s="110"/>
      <c r="X50" s="110"/>
      <c r="Y50" s="110"/>
      <c r="Z50" s="110"/>
      <c r="AA50" s="110"/>
      <c r="AB50" s="110"/>
      <c r="AC50" s="110"/>
      <c r="AD50" s="110"/>
    </row>
    <row r="51" spans="1:30" ht="18" x14ac:dyDescent="0.25">
      <c r="A51" s="68"/>
      <c r="B51" s="67"/>
      <c r="C51" s="67"/>
      <c r="D51" s="68"/>
      <c r="E51" s="69" t="s">
        <v>799</v>
      </c>
      <c r="F51" s="67"/>
      <c r="G51" s="67"/>
      <c r="H51" s="67"/>
      <c r="I51" s="81"/>
      <c r="J51" s="81"/>
      <c r="K51" s="81"/>
      <c r="L51" s="79"/>
      <c r="M51" s="79"/>
      <c r="N51" s="79"/>
      <c r="O51" s="79"/>
      <c r="P51" s="79"/>
      <c r="Q51" s="79"/>
      <c r="R51" s="79"/>
      <c r="S51" s="80"/>
      <c r="T51" s="80"/>
      <c r="U51" s="116"/>
      <c r="V51" s="117"/>
      <c r="W51" s="117"/>
      <c r="X51" s="117"/>
      <c r="Y51" s="117"/>
      <c r="Z51" s="117"/>
      <c r="AA51" s="117"/>
      <c r="AB51" s="117"/>
      <c r="AC51" s="117"/>
      <c r="AD51" s="118"/>
    </row>
    <row r="52" spans="1:30" ht="99" x14ac:dyDescent="0.25">
      <c r="A52" s="71">
        <v>1</v>
      </c>
      <c r="B52" s="71" t="s">
        <v>800</v>
      </c>
      <c r="C52" s="72" t="s">
        <v>679</v>
      </c>
      <c r="D52" s="71" t="s">
        <v>661</v>
      </c>
      <c r="E52" s="73" t="s">
        <v>662</v>
      </c>
      <c r="F52" s="71" t="s">
        <v>17</v>
      </c>
      <c r="G52" s="72" t="s">
        <v>18</v>
      </c>
      <c r="H52" s="73" t="s">
        <v>4</v>
      </c>
      <c r="I52" s="74" t="s">
        <v>795</v>
      </c>
      <c r="J52" s="75" t="s">
        <v>802</v>
      </c>
      <c r="K52" s="74" t="s">
        <v>801</v>
      </c>
      <c r="L52" s="76">
        <v>65809527.350000001</v>
      </c>
      <c r="M52" s="76">
        <v>1464935.55</v>
      </c>
      <c r="N52" s="76">
        <v>0</v>
      </c>
      <c r="O52" s="76">
        <v>0</v>
      </c>
      <c r="P52" s="76">
        <v>0</v>
      </c>
      <c r="Q52" s="76">
        <v>0</v>
      </c>
      <c r="R52" s="76">
        <v>0</v>
      </c>
      <c r="S52" s="77">
        <f>Q52/M52</f>
        <v>0</v>
      </c>
      <c r="T52" s="77">
        <v>0</v>
      </c>
      <c r="U52" s="71" t="s">
        <v>784</v>
      </c>
      <c r="V52" s="71" t="s">
        <v>39</v>
      </c>
      <c r="W52" s="71" t="s">
        <v>32</v>
      </c>
      <c r="X52" s="71" t="s">
        <v>678</v>
      </c>
      <c r="Y52" s="71" t="s">
        <v>34</v>
      </c>
      <c r="Z52" s="73" t="s">
        <v>32</v>
      </c>
      <c r="AA52" s="73" t="s">
        <v>678</v>
      </c>
      <c r="AB52" s="73"/>
      <c r="AC52" s="73" t="s">
        <v>833</v>
      </c>
      <c r="AD52" s="73"/>
    </row>
    <row r="53" spans="1:30" ht="36" x14ac:dyDescent="0.25">
      <c r="A53" s="68">
        <v>1</v>
      </c>
      <c r="B53" s="67"/>
      <c r="C53" s="78"/>
      <c r="D53" s="68"/>
      <c r="E53" s="69" t="s">
        <v>804</v>
      </c>
      <c r="F53" s="67"/>
      <c r="G53" s="67"/>
      <c r="H53" s="67"/>
      <c r="I53" s="67"/>
      <c r="J53" s="67"/>
      <c r="K53" s="67"/>
      <c r="L53" s="79">
        <f t="shared" ref="L53:R53" si="8">+L52</f>
        <v>65809527.350000001</v>
      </c>
      <c r="M53" s="79">
        <f t="shared" si="8"/>
        <v>1464935.55</v>
      </c>
      <c r="N53" s="79">
        <f t="shared" si="8"/>
        <v>0</v>
      </c>
      <c r="O53" s="79">
        <f t="shared" si="8"/>
        <v>0</v>
      </c>
      <c r="P53" s="79">
        <f t="shared" si="8"/>
        <v>0</v>
      </c>
      <c r="Q53" s="79">
        <f t="shared" si="8"/>
        <v>0</v>
      </c>
      <c r="R53" s="79">
        <f t="shared" si="8"/>
        <v>0</v>
      </c>
      <c r="S53" s="80">
        <f>Q53/M53</f>
        <v>0</v>
      </c>
      <c r="T53" s="80">
        <f>(+T52)/A53</f>
        <v>0</v>
      </c>
      <c r="U53" s="116" t="s">
        <v>791</v>
      </c>
      <c r="V53" s="117"/>
      <c r="W53" s="117"/>
      <c r="X53" s="117"/>
      <c r="Y53" s="117"/>
      <c r="Z53" s="117"/>
      <c r="AA53" s="117"/>
      <c r="AB53" s="117"/>
      <c r="AC53" s="117"/>
      <c r="AD53" s="118"/>
    </row>
    <row r="54" spans="1:30" ht="18" x14ac:dyDescent="0.25">
      <c r="A54" s="68">
        <f>+A14+A18+A21+A27+A30+A44+A50+A53</f>
        <v>28</v>
      </c>
      <c r="B54" s="67"/>
      <c r="C54" s="67"/>
      <c r="D54" s="68"/>
      <c r="E54" s="69" t="s">
        <v>792</v>
      </c>
      <c r="F54" s="67"/>
      <c r="G54" s="67"/>
      <c r="H54" s="67"/>
      <c r="I54" s="67"/>
      <c r="J54" s="81"/>
      <c r="K54" s="81"/>
      <c r="L54" s="79">
        <f t="shared" ref="L54:R54" si="9">+L14+L18+L21+L27+L30+L44+L50+L53</f>
        <v>65809527.350000001</v>
      </c>
      <c r="M54" s="79">
        <f t="shared" si="9"/>
        <v>7135500.8899999997</v>
      </c>
      <c r="N54" s="79">
        <f t="shared" si="9"/>
        <v>0</v>
      </c>
      <c r="O54" s="79">
        <f t="shared" si="9"/>
        <v>0</v>
      </c>
      <c r="P54" s="79">
        <f t="shared" si="9"/>
        <v>0</v>
      </c>
      <c r="Q54" s="79">
        <f t="shared" si="9"/>
        <v>0</v>
      </c>
      <c r="R54" s="79">
        <f t="shared" si="9"/>
        <v>0</v>
      </c>
      <c r="S54" s="122"/>
      <c r="T54" s="123"/>
      <c r="U54" s="117"/>
      <c r="V54" s="117"/>
      <c r="W54" s="117"/>
      <c r="X54" s="117"/>
      <c r="Y54" s="117"/>
      <c r="Z54" s="117"/>
      <c r="AA54" s="117"/>
      <c r="AB54" s="117"/>
      <c r="AC54" s="117"/>
      <c r="AD54" s="118"/>
    </row>
  </sheetData>
  <mergeCells count="37">
    <mergeCell ref="U45:AD45"/>
    <mergeCell ref="U50:AD50"/>
    <mergeCell ref="U51:AD51"/>
    <mergeCell ref="U53:AD53"/>
    <mergeCell ref="U21:AD21"/>
    <mergeCell ref="U22:AD22"/>
    <mergeCell ref="U27:AD27"/>
    <mergeCell ref="U30:AD30"/>
    <mergeCell ref="U31:AD31"/>
    <mergeCell ref="S54:AD54"/>
    <mergeCell ref="M8:M9"/>
    <mergeCell ref="N8:N9"/>
    <mergeCell ref="O8:Q8"/>
    <mergeCell ref="S8:T8"/>
    <mergeCell ref="R8:R9"/>
    <mergeCell ref="U8:U9"/>
    <mergeCell ref="AC8:AC9"/>
    <mergeCell ref="AD8:AD9"/>
    <mergeCell ref="U10:AD10"/>
    <mergeCell ref="U28:AD28"/>
    <mergeCell ref="U14:AD14"/>
    <mergeCell ref="U15:AD15"/>
    <mergeCell ref="U18:AD18"/>
    <mergeCell ref="U19:AD19"/>
    <mergeCell ref="U44:AD44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9" orientation="landscape" r:id="rId1"/>
  <headerFooter>
    <oddHeader>&amp;RANEXO 4.27 PAG. &amp;P DE &amp;N</oddHeader>
    <oddFooter>&amp;F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2:AD13"/>
  <sheetViews>
    <sheetView view="pageBreakPreview" topLeftCell="C1" zoomScale="60" zoomScaleNormal="100" workbookViewId="0">
      <selection activeCell="I11" sqref="I11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140625" customWidth="1"/>
    <col min="6" max="6" width="8.7109375" customWidth="1"/>
    <col min="7" max="7" width="12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8.7109375" customWidth="1"/>
  </cols>
  <sheetData>
    <row r="2" spans="1:30" x14ac:dyDescent="0.25">
      <c r="A2" s="3" t="s">
        <v>0</v>
      </c>
      <c r="B2" s="3"/>
      <c r="C2" s="3" t="s">
        <v>1084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805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ht="18" x14ac:dyDescent="0.25">
      <c r="A10" s="5"/>
      <c r="B10" s="5"/>
      <c r="C10" s="5"/>
      <c r="D10" s="6"/>
      <c r="E10" s="7" t="s">
        <v>799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117" x14ac:dyDescent="0.25">
      <c r="A11" s="8">
        <v>1</v>
      </c>
      <c r="B11" s="8" t="s">
        <v>800</v>
      </c>
      <c r="C11" s="9" t="s">
        <v>799</v>
      </c>
      <c r="D11" s="8" t="s">
        <v>672</v>
      </c>
      <c r="E11" s="10" t="s">
        <v>673</v>
      </c>
      <c r="F11" s="8" t="s">
        <v>17</v>
      </c>
      <c r="G11" s="9" t="s">
        <v>18</v>
      </c>
      <c r="H11" s="10" t="s">
        <v>806</v>
      </c>
      <c r="I11" s="11" t="s">
        <v>795</v>
      </c>
      <c r="J11" s="12" t="s">
        <v>802</v>
      </c>
      <c r="K11" s="11" t="s">
        <v>801</v>
      </c>
      <c r="L11" s="18">
        <v>0</v>
      </c>
      <c r="M11" s="18">
        <v>384960.48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3">
        <f>Q11/M11</f>
        <v>0</v>
      </c>
      <c r="T11" s="13">
        <v>0</v>
      </c>
      <c r="U11" s="8" t="s">
        <v>784</v>
      </c>
      <c r="V11" s="8" t="s">
        <v>39</v>
      </c>
      <c r="W11" s="8" t="s">
        <v>32</v>
      </c>
      <c r="X11" s="8" t="s">
        <v>678</v>
      </c>
      <c r="Y11" s="8" t="s">
        <v>34</v>
      </c>
      <c r="Z11" s="10" t="s">
        <v>32</v>
      </c>
      <c r="AA11" s="10" t="s">
        <v>678</v>
      </c>
      <c r="AB11" s="10"/>
      <c r="AC11" s="10" t="s">
        <v>803</v>
      </c>
      <c r="AD11" s="10"/>
    </row>
    <row r="12" spans="1:30" ht="36" x14ac:dyDescent="0.25">
      <c r="A12" s="6">
        <v>1</v>
      </c>
      <c r="B12" s="5"/>
      <c r="C12" s="14"/>
      <c r="D12" s="6"/>
      <c r="E12" s="7" t="s">
        <v>804</v>
      </c>
      <c r="F12" s="5"/>
      <c r="G12" s="5"/>
      <c r="H12" s="5"/>
      <c r="I12" s="5"/>
      <c r="J12" s="5"/>
      <c r="K12" s="5"/>
      <c r="L12" s="19">
        <f t="shared" ref="L12:R13" si="0">+L11</f>
        <v>0</v>
      </c>
      <c r="M12" s="19">
        <f t="shared" si="0"/>
        <v>384960.48</v>
      </c>
      <c r="N12" s="19">
        <f t="shared" si="0"/>
        <v>0</v>
      </c>
      <c r="O12" s="19">
        <f t="shared" si="0"/>
        <v>0</v>
      </c>
      <c r="P12" s="19">
        <f t="shared" si="0"/>
        <v>0</v>
      </c>
      <c r="Q12" s="19">
        <f t="shared" si="0"/>
        <v>0</v>
      </c>
      <c r="R12" s="19">
        <f t="shared" si="0"/>
        <v>0</v>
      </c>
      <c r="S12" s="16">
        <f>Q12/M12</f>
        <v>0</v>
      </c>
      <c r="T12" s="16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">
        <f>+A12</f>
        <v>1</v>
      </c>
      <c r="B13" s="5"/>
      <c r="C13" s="5"/>
      <c r="D13" s="6"/>
      <c r="E13" s="7" t="s">
        <v>792</v>
      </c>
      <c r="F13" s="5"/>
      <c r="G13" s="5"/>
      <c r="H13" s="5"/>
      <c r="I13" s="5"/>
      <c r="J13" s="15"/>
      <c r="K13" s="15"/>
      <c r="L13" s="19">
        <f t="shared" si="0"/>
        <v>0</v>
      </c>
      <c r="M13" s="19">
        <f t="shared" si="0"/>
        <v>384960.48</v>
      </c>
      <c r="N13" s="19">
        <f t="shared" si="0"/>
        <v>0</v>
      </c>
      <c r="O13" s="19">
        <f t="shared" si="0"/>
        <v>0</v>
      </c>
      <c r="P13" s="19">
        <f t="shared" si="0"/>
        <v>0</v>
      </c>
      <c r="Q13" s="19">
        <f t="shared" si="0"/>
        <v>0</v>
      </c>
      <c r="R13" s="1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4.28 PAG. &amp;P DE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2:AD85"/>
  <sheetViews>
    <sheetView view="pageBreakPreview" zoomScale="60" zoomScaleNormal="55" workbookViewId="0">
      <selection activeCell="U19" sqref="U19:AD19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0.7109375" customWidth="1"/>
    <col min="4" max="4" width="6.42578125" customWidth="1"/>
    <col min="5" max="5" width="29.7109375" customWidth="1"/>
    <col min="6" max="6" width="8.7109375" customWidth="1"/>
    <col min="7" max="7" width="12.28515625" customWidth="1"/>
    <col min="8" max="8" width="8.7109375" customWidth="1"/>
    <col min="9" max="9" width="8.140625" customWidth="1"/>
    <col min="10" max="10" width="6.85546875" customWidth="1"/>
    <col min="11" max="11" width="7.42578125" customWidth="1"/>
    <col min="12" max="12" width="12.85546875" customWidth="1"/>
    <col min="13" max="13" width="12.5703125" customWidth="1"/>
    <col min="14" max="14" width="12.28515625" customWidth="1"/>
    <col min="15" max="15" width="12.140625" customWidth="1"/>
    <col min="16" max="16" width="11.85546875" customWidth="1"/>
    <col min="17" max="18" width="12.7109375" customWidth="1"/>
    <col min="19" max="20" width="4.5703125" customWidth="1"/>
    <col min="21" max="21" width="5.85546875" customWidth="1"/>
    <col min="22" max="27" width="7.42578125" customWidth="1"/>
    <col min="28" max="28" width="7" customWidth="1"/>
    <col min="29" max="29" width="0" hidden="1" customWidth="1"/>
    <col min="30" max="30" width="4.855468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961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65" t="s">
        <v>770</v>
      </c>
      <c r="W8" s="65"/>
      <c r="X8" s="65"/>
      <c r="Y8" s="65"/>
      <c r="Z8" s="65"/>
      <c r="AA8" s="65"/>
      <c r="AB8" s="65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66" t="s">
        <v>10</v>
      </c>
      <c r="P9" s="66" t="s">
        <v>763</v>
      </c>
      <c r="Q9" s="66" t="s">
        <v>764</v>
      </c>
      <c r="R9" s="109"/>
      <c r="S9" s="66" t="s">
        <v>767</v>
      </c>
      <c r="T9" s="66" t="s">
        <v>768</v>
      </c>
      <c r="U9" s="109"/>
      <c r="V9" s="66" t="s">
        <v>771</v>
      </c>
      <c r="W9" s="66" t="s">
        <v>772</v>
      </c>
      <c r="X9" s="66" t="s">
        <v>773</v>
      </c>
      <c r="Y9" s="66" t="s">
        <v>774</v>
      </c>
      <c r="Z9" s="66" t="s">
        <v>775</v>
      </c>
      <c r="AA9" s="66" t="s">
        <v>776</v>
      </c>
      <c r="AB9" s="66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940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941</v>
      </c>
      <c r="C11" s="72" t="s">
        <v>940</v>
      </c>
      <c r="D11" s="71" t="s">
        <v>35</v>
      </c>
      <c r="E11" s="73" t="s">
        <v>36</v>
      </c>
      <c r="F11" s="71" t="s">
        <v>17</v>
      </c>
      <c r="G11" s="72" t="s">
        <v>18</v>
      </c>
      <c r="H11" s="73" t="s">
        <v>8</v>
      </c>
      <c r="I11" s="74" t="s">
        <v>835</v>
      </c>
      <c r="J11" s="75" t="s">
        <v>802</v>
      </c>
      <c r="K11" s="74" t="s">
        <v>801</v>
      </c>
      <c r="L11" s="76">
        <v>2195916</v>
      </c>
      <c r="M11" s="76">
        <v>2601334.83</v>
      </c>
      <c r="N11" s="76">
        <v>1704892.87</v>
      </c>
      <c r="O11" s="76">
        <v>1284287.8500000001</v>
      </c>
      <c r="P11" s="76">
        <v>420605.02</v>
      </c>
      <c r="Q11" s="76">
        <v>1704892.87</v>
      </c>
      <c r="R11" s="76">
        <v>1653286.15</v>
      </c>
      <c r="S11" s="77">
        <f>Q11/M11</f>
        <v>0.655391551421314</v>
      </c>
      <c r="T11" s="77">
        <v>0.66</v>
      </c>
      <c r="U11" s="71" t="s">
        <v>784</v>
      </c>
      <c r="V11" s="71" t="s">
        <v>33</v>
      </c>
      <c r="W11" s="71" t="s">
        <v>32</v>
      </c>
      <c r="X11" s="71" t="s">
        <v>33</v>
      </c>
      <c r="Y11" s="71" t="s">
        <v>34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943</v>
      </c>
      <c r="F12" s="81"/>
      <c r="G12" s="81"/>
      <c r="H12" s="81"/>
      <c r="I12" s="81"/>
      <c r="J12" s="81"/>
      <c r="K12" s="81"/>
      <c r="L12" s="79">
        <f t="shared" ref="L12:R12" si="0">+L11</f>
        <v>2195916</v>
      </c>
      <c r="M12" s="79">
        <f t="shared" si="0"/>
        <v>2601334.83</v>
      </c>
      <c r="N12" s="79">
        <f t="shared" si="0"/>
        <v>1704892.87</v>
      </c>
      <c r="O12" s="79">
        <f t="shared" si="0"/>
        <v>1284287.8500000001</v>
      </c>
      <c r="P12" s="79">
        <f t="shared" si="0"/>
        <v>420605.02</v>
      </c>
      <c r="Q12" s="79">
        <f t="shared" si="0"/>
        <v>1704892.87</v>
      </c>
      <c r="R12" s="79">
        <f t="shared" si="0"/>
        <v>1653286.15</v>
      </c>
      <c r="S12" s="80">
        <f xml:space="preserve"> Q12/M12</f>
        <v>0.655391551421314</v>
      </c>
      <c r="T12" s="80">
        <f>(+T11)/A12</f>
        <v>0.66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878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27" x14ac:dyDescent="0.25">
      <c r="A14" s="71">
        <v>1</v>
      </c>
      <c r="B14" s="71" t="s">
        <v>879</v>
      </c>
      <c r="C14" s="72" t="s">
        <v>940</v>
      </c>
      <c r="D14" s="71" t="s">
        <v>42</v>
      </c>
      <c r="E14" s="73" t="s">
        <v>43</v>
      </c>
      <c r="F14" s="71" t="s">
        <v>17</v>
      </c>
      <c r="G14" s="72" t="s">
        <v>18</v>
      </c>
      <c r="H14" s="73" t="s">
        <v>8</v>
      </c>
      <c r="I14" s="74" t="s">
        <v>835</v>
      </c>
      <c r="J14" s="75" t="s">
        <v>802</v>
      </c>
      <c r="K14" s="74" t="s">
        <v>801</v>
      </c>
      <c r="L14" s="76">
        <v>399540</v>
      </c>
      <c r="M14" s="76">
        <v>519011.63</v>
      </c>
      <c r="N14" s="76">
        <v>338870.91</v>
      </c>
      <c r="O14" s="76">
        <v>273823.39</v>
      </c>
      <c r="P14" s="76">
        <v>65047.519999999997</v>
      </c>
      <c r="Q14" s="76">
        <v>338870.91</v>
      </c>
      <c r="R14" s="76">
        <v>337804.73</v>
      </c>
      <c r="S14" s="77">
        <f>Q14/M14</f>
        <v>0.65291583157780098</v>
      </c>
      <c r="T14" s="77">
        <v>0.65</v>
      </c>
      <c r="U14" s="71" t="s">
        <v>784</v>
      </c>
      <c r="V14" s="71" t="s">
        <v>33</v>
      </c>
      <c r="W14" s="71" t="s">
        <v>32</v>
      </c>
      <c r="X14" s="71" t="s">
        <v>33</v>
      </c>
      <c r="Y14" s="71" t="s">
        <v>34</v>
      </c>
      <c r="Z14" s="73" t="s">
        <v>32</v>
      </c>
      <c r="AA14" s="73" t="s">
        <v>678</v>
      </c>
      <c r="AB14" s="73"/>
      <c r="AC14" s="73" t="s">
        <v>918</v>
      </c>
      <c r="AD14" s="73"/>
    </row>
    <row r="15" spans="1:30" ht="27" x14ac:dyDescent="0.25">
      <c r="A15" s="82">
        <v>1</v>
      </c>
      <c r="B15" s="81"/>
      <c r="C15" s="81"/>
      <c r="D15" s="68"/>
      <c r="E15" s="69" t="s">
        <v>881</v>
      </c>
      <c r="F15" s="81"/>
      <c r="G15" s="81"/>
      <c r="H15" s="81"/>
      <c r="I15" s="81"/>
      <c r="J15" s="81"/>
      <c r="K15" s="81"/>
      <c r="L15" s="79">
        <f t="shared" ref="L15:R15" si="1">+L14</f>
        <v>399540</v>
      </c>
      <c r="M15" s="79">
        <f t="shared" si="1"/>
        <v>519011.63</v>
      </c>
      <c r="N15" s="79">
        <f t="shared" si="1"/>
        <v>338870.91</v>
      </c>
      <c r="O15" s="79">
        <f t="shared" si="1"/>
        <v>273823.39</v>
      </c>
      <c r="P15" s="79">
        <f t="shared" si="1"/>
        <v>65047.519999999997</v>
      </c>
      <c r="Q15" s="79">
        <f t="shared" si="1"/>
        <v>338870.91</v>
      </c>
      <c r="R15" s="79">
        <f t="shared" si="1"/>
        <v>337804.73</v>
      </c>
      <c r="S15" s="80">
        <f xml:space="preserve"> Q15/M15</f>
        <v>0.65291583157780098</v>
      </c>
      <c r="T15" s="80">
        <f>(+T14)/A15</f>
        <v>0.65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x14ac:dyDescent="0.25">
      <c r="A16" s="68"/>
      <c r="B16" s="67"/>
      <c r="C16" s="67"/>
      <c r="D16" s="68"/>
      <c r="E16" s="69" t="s">
        <v>989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27" x14ac:dyDescent="0.25">
      <c r="A17" s="71">
        <v>1</v>
      </c>
      <c r="B17" s="71" t="s">
        <v>990</v>
      </c>
      <c r="C17" s="72" t="s">
        <v>940</v>
      </c>
      <c r="D17" s="71" t="s">
        <v>59</v>
      </c>
      <c r="E17" s="73" t="s">
        <v>60</v>
      </c>
      <c r="F17" s="71" t="s">
        <v>17</v>
      </c>
      <c r="G17" s="72" t="s">
        <v>18</v>
      </c>
      <c r="H17" s="73" t="s">
        <v>8</v>
      </c>
      <c r="I17" s="74" t="s">
        <v>835</v>
      </c>
      <c r="J17" s="75" t="s">
        <v>802</v>
      </c>
      <c r="K17" s="74" t="s">
        <v>801</v>
      </c>
      <c r="L17" s="76">
        <v>2943535</v>
      </c>
      <c r="M17" s="76">
        <v>2242910.79</v>
      </c>
      <c r="N17" s="76">
        <v>1412262.15</v>
      </c>
      <c r="O17" s="76">
        <v>1073378.1299999999</v>
      </c>
      <c r="P17" s="76">
        <v>338884.02</v>
      </c>
      <c r="Q17" s="76">
        <v>1412262.15</v>
      </c>
      <c r="R17" s="76">
        <v>1401307.18</v>
      </c>
      <c r="S17" s="77">
        <f>Q17/M17</f>
        <v>0.62965596148387148</v>
      </c>
      <c r="T17" s="77">
        <v>0.63</v>
      </c>
      <c r="U17" s="71" t="s">
        <v>784</v>
      </c>
      <c r="V17" s="71" t="s">
        <v>33</v>
      </c>
      <c r="W17" s="71" t="s">
        <v>32</v>
      </c>
      <c r="X17" s="71" t="s">
        <v>33</v>
      </c>
      <c r="Y17" s="71" t="s">
        <v>34</v>
      </c>
      <c r="Z17" s="73" t="s">
        <v>32</v>
      </c>
      <c r="AA17" s="73" t="s">
        <v>678</v>
      </c>
      <c r="AB17" s="73"/>
      <c r="AC17" s="73" t="s">
        <v>833</v>
      </c>
      <c r="AD17" s="73"/>
    </row>
    <row r="18" spans="1:30" ht="27" x14ac:dyDescent="0.25">
      <c r="A18" s="71">
        <v>2</v>
      </c>
      <c r="B18" s="71" t="s">
        <v>991</v>
      </c>
      <c r="C18" s="72" t="s">
        <v>940</v>
      </c>
      <c r="D18" s="71" t="s">
        <v>61</v>
      </c>
      <c r="E18" s="73" t="s">
        <v>62</v>
      </c>
      <c r="F18" s="71" t="s">
        <v>17</v>
      </c>
      <c r="G18" s="72" t="s">
        <v>18</v>
      </c>
      <c r="H18" s="73" t="s">
        <v>8</v>
      </c>
      <c r="I18" s="74" t="s">
        <v>835</v>
      </c>
      <c r="J18" s="75" t="s">
        <v>802</v>
      </c>
      <c r="K18" s="74" t="s">
        <v>801</v>
      </c>
      <c r="L18" s="76">
        <v>1803022</v>
      </c>
      <c r="M18" s="76">
        <v>1335769.33</v>
      </c>
      <c r="N18" s="76">
        <v>791465.19</v>
      </c>
      <c r="O18" s="76">
        <v>558758.31000000006</v>
      </c>
      <c r="P18" s="76">
        <v>232706.88</v>
      </c>
      <c r="Q18" s="76">
        <v>791465.19</v>
      </c>
      <c r="R18" s="76">
        <v>787171.81</v>
      </c>
      <c r="S18" s="77">
        <f>Q18/M18</f>
        <v>0.59251636657954998</v>
      </c>
      <c r="T18" s="77">
        <v>0.59</v>
      </c>
      <c r="U18" s="71" t="s">
        <v>784</v>
      </c>
      <c r="V18" s="71" t="s">
        <v>33</v>
      </c>
      <c r="W18" s="71" t="s">
        <v>32</v>
      </c>
      <c r="X18" s="71" t="s">
        <v>33</v>
      </c>
      <c r="Y18" s="71" t="s">
        <v>34</v>
      </c>
      <c r="Z18" s="73" t="s">
        <v>32</v>
      </c>
      <c r="AA18" s="73" t="s">
        <v>678</v>
      </c>
      <c r="AB18" s="73"/>
      <c r="AC18" s="73" t="s">
        <v>833</v>
      </c>
      <c r="AD18" s="73"/>
    </row>
    <row r="19" spans="1:30" ht="27" x14ac:dyDescent="0.25">
      <c r="A19" s="82">
        <v>2</v>
      </c>
      <c r="B19" s="81"/>
      <c r="C19" s="81"/>
      <c r="D19" s="68"/>
      <c r="E19" s="69" t="s">
        <v>992</v>
      </c>
      <c r="F19" s="81"/>
      <c r="G19" s="81"/>
      <c r="H19" s="81"/>
      <c r="I19" s="81"/>
      <c r="J19" s="81"/>
      <c r="K19" s="81"/>
      <c r="L19" s="79">
        <f t="shared" ref="L19:R19" si="2">+L17+L18</f>
        <v>4746557</v>
      </c>
      <c r="M19" s="79">
        <f t="shared" si="2"/>
        <v>3578680.12</v>
      </c>
      <c r="N19" s="79">
        <f t="shared" si="2"/>
        <v>2203727.34</v>
      </c>
      <c r="O19" s="79">
        <f t="shared" si="2"/>
        <v>1632136.44</v>
      </c>
      <c r="P19" s="79">
        <f t="shared" si="2"/>
        <v>571590.9</v>
      </c>
      <c r="Q19" s="79">
        <f t="shared" si="2"/>
        <v>2203727.34</v>
      </c>
      <c r="R19" s="79">
        <f t="shared" si="2"/>
        <v>2188478.9900000002</v>
      </c>
      <c r="S19" s="80">
        <f xml:space="preserve"> Q19/M19</f>
        <v>0.61579332773670747</v>
      </c>
      <c r="T19" s="80">
        <f>(+T17+T18)/A19</f>
        <v>0.61</v>
      </c>
      <c r="U19" s="110" t="s">
        <v>791</v>
      </c>
      <c r="V19" s="110"/>
      <c r="W19" s="110"/>
      <c r="X19" s="110"/>
      <c r="Y19" s="110"/>
      <c r="Z19" s="110"/>
      <c r="AA19" s="110"/>
      <c r="AB19" s="110"/>
      <c r="AC19" s="110"/>
      <c r="AD19" s="110"/>
    </row>
    <row r="20" spans="1:30" ht="18" x14ac:dyDescent="0.25">
      <c r="A20" s="68"/>
      <c r="B20" s="67"/>
      <c r="C20" s="67"/>
      <c r="D20" s="68"/>
      <c r="E20" s="69" t="s">
        <v>926</v>
      </c>
      <c r="F20" s="67"/>
      <c r="G20" s="67"/>
      <c r="H20" s="67"/>
      <c r="I20" s="81"/>
      <c r="J20" s="81"/>
      <c r="K20" s="81"/>
      <c r="L20" s="79"/>
      <c r="M20" s="79"/>
      <c r="N20" s="79"/>
      <c r="O20" s="79"/>
      <c r="P20" s="79"/>
      <c r="Q20" s="79"/>
      <c r="R20" s="79"/>
      <c r="S20" s="80"/>
      <c r="T20" s="80"/>
      <c r="U20" s="116"/>
      <c r="V20" s="117"/>
      <c r="W20" s="117"/>
      <c r="X20" s="117"/>
      <c r="Y20" s="117"/>
      <c r="Z20" s="117"/>
      <c r="AA20" s="117"/>
      <c r="AB20" s="117"/>
      <c r="AC20" s="117"/>
      <c r="AD20" s="118"/>
    </row>
    <row r="21" spans="1:30" ht="36" x14ac:dyDescent="0.25">
      <c r="A21" s="71">
        <v>1</v>
      </c>
      <c r="B21" s="71" t="s">
        <v>927</v>
      </c>
      <c r="C21" s="72" t="s">
        <v>940</v>
      </c>
      <c r="D21" s="71" t="s">
        <v>63</v>
      </c>
      <c r="E21" s="73" t="s">
        <v>64</v>
      </c>
      <c r="F21" s="71" t="s">
        <v>17</v>
      </c>
      <c r="G21" s="72" t="s">
        <v>18</v>
      </c>
      <c r="H21" s="73" t="s">
        <v>8</v>
      </c>
      <c r="I21" s="74" t="s">
        <v>835</v>
      </c>
      <c r="J21" s="75" t="s">
        <v>802</v>
      </c>
      <c r="K21" s="74" t="s">
        <v>801</v>
      </c>
      <c r="L21" s="76">
        <v>18110473</v>
      </c>
      <c r="M21" s="76">
        <v>15639494.41</v>
      </c>
      <c r="N21" s="76">
        <v>10095074.550000001</v>
      </c>
      <c r="O21" s="76">
        <v>7905804.0499999998</v>
      </c>
      <c r="P21" s="76">
        <v>2189270.5</v>
      </c>
      <c r="Q21" s="76">
        <v>10095074.550000001</v>
      </c>
      <c r="R21" s="76">
        <v>10026469.279999999</v>
      </c>
      <c r="S21" s="77">
        <f>Q21/M21</f>
        <v>0.64548599112930027</v>
      </c>
      <c r="T21" s="77">
        <v>0.65</v>
      </c>
      <c r="U21" s="71" t="s">
        <v>784</v>
      </c>
      <c r="V21" s="71" t="s">
        <v>33</v>
      </c>
      <c r="W21" s="71" t="s">
        <v>32</v>
      </c>
      <c r="X21" s="71" t="s">
        <v>33</v>
      </c>
      <c r="Y21" s="71" t="s">
        <v>34</v>
      </c>
      <c r="Z21" s="73" t="s">
        <v>32</v>
      </c>
      <c r="AA21" s="73" t="s">
        <v>678</v>
      </c>
      <c r="AB21" s="73"/>
      <c r="AC21" s="73" t="s">
        <v>833</v>
      </c>
      <c r="AD21" s="73"/>
    </row>
    <row r="22" spans="1:30" ht="36" x14ac:dyDescent="0.25">
      <c r="A22" s="82">
        <v>1</v>
      </c>
      <c r="B22" s="81"/>
      <c r="C22" s="81"/>
      <c r="D22" s="68"/>
      <c r="E22" s="69" t="s">
        <v>929</v>
      </c>
      <c r="F22" s="81"/>
      <c r="G22" s="81"/>
      <c r="H22" s="81"/>
      <c r="I22" s="81"/>
      <c r="J22" s="81"/>
      <c r="K22" s="81"/>
      <c r="L22" s="79">
        <f t="shared" ref="L22:R22" si="3">+L21</f>
        <v>18110473</v>
      </c>
      <c r="M22" s="79">
        <f t="shared" si="3"/>
        <v>15639494.41</v>
      </c>
      <c r="N22" s="79">
        <f t="shared" si="3"/>
        <v>10095074.550000001</v>
      </c>
      <c r="O22" s="79">
        <f t="shared" si="3"/>
        <v>7905804.0499999998</v>
      </c>
      <c r="P22" s="79">
        <f t="shared" si="3"/>
        <v>2189270.5</v>
      </c>
      <c r="Q22" s="79">
        <f t="shared" si="3"/>
        <v>10095074.550000001</v>
      </c>
      <c r="R22" s="79">
        <f t="shared" si="3"/>
        <v>10026469.279999999</v>
      </c>
      <c r="S22" s="80">
        <f xml:space="preserve"> Q22/M22</f>
        <v>0.64548599112930027</v>
      </c>
      <c r="T22" s="80">
        <f>(+T21)/A22</f>
        <v>0.65</v>
      </c>
      <c r="U22" s="110" t="s">
        <v>791</v>
      </c>
      <c r="V22" s="110"/>
      <c r="W22" s="110"/>
      <c r="X22" s="110"/>
      <c r="Y22" s="110"/>
      <c r="Z22" s="110"/>
      <c r="AA22" s="110"/>
      <c r="AB22" s="110"/>
      <c r="AC22" s="110"/>
      <c r="AD22" s="110"/>
    </row>
    <row r="23" spans="1:30" x14ac:dyDescent="0.25">
      <c r="A23" s="68"/>
      <c r="B23" s="67"/>
      <c r="C23" s="67"/>
      <c r="D23" s="68"/>
      <c r="E23" s="69" t="s">
        <v>912</v>
      </c>
      <c r="F23" s="67"/>
      <c r="G23" s="67"/>
      <c r="H23" s="67"/>
      <c r="I23" s="81"/>
      <c r="J23" s="81"/>
      <c r="K23" s="81"/>
      <c r="L23" s="79"/>
      <c r="M23" s="79"/>
      <c r="N23" s="79"/>
      <c r="O23" s="79"/>
      <c r="P23" s="79"/>
      <c r="Q23" s="79"/>
      <c r="R23" s="79"/>
      <c r="S23" s="80"/>
      <c r="T23" s="80"/>
      <c r="U23" s="116"/>
      <c r="V23" s="117"/>
      <c r="W23" s="117"/>
      <c r="X23" s="117"/>
      <c r="Y23" s="117"/>
      <c r="Z23" s="117"/>
      <c r="AA23" s="117"/>
      <c r="AB23" s="117"/>
      <c r="AC23" s="117"/>
      <c r="AD23" s="118"/>
    </row>
    <row r="24" spans="1:30" ht="27" x14ac:dyDescent="0.25">
      <c r="A24" s="71">
        <v>1</v>
      </c>
      <c r="B24" s="71" t="s">
        <v>996</v>
      </c>
      <c r="C24" s="72" t="s">
        <v>940</v>
      </c>
      <c r="D24" s="71" t="s">
        <v>141</v>
      </c>
      <c r="E24" s="73" t="s">
        <v>142</v>
      </c>
      <c r="F24" s="71" t="s">
        <v>17</v>
      </c>
      <c r="G24" s="72" t="s">
        <v>18</v>
      </c>
      <c r="H24" s="73" t="s">
        <v>8</v>
      </c>
      <c r="I24" s="74" t="s">
        <v>835</v>
      </c>
      <c r="J24" s="75" t="s">
        <v>802</v>
      </c>
      <c r="K24" s="74" t="s">
        <v>801</v>
      </c>
      <c r="L24" s="76">
        <v>6533700</v>
      </c>
      <c r="M24" s="76">
        <v>4898381.12</v>
      </c>
      <c r="N24" s="76">
        <v>2920151.55</v>
      </c>
      <c r="O24" s="76">
        <v>2275605.88</v>
      </c>
      <c r="P24" s="76">
        <v>644545.67000000004</v>
      </c>
      <c r="Q24" s="76">
        <v>2920151.55</v>
      </c>
      <c r="R24" s="76">
        <v>2914167.76</v>
      </c>
      <c r="S24" s="77">
        <f>Q24/M24</f>
        <v>0.59614625290732781</v>
      </c>
      <c r="T24" s="77">
        <v>0.6</v>
      </c>
      <c r="U24" s="71" t="s">
        <v>784</v>
      </c>
      <c r="V24" s="71" t="s">
        <v>33</v>
      </c>
      <c r="W24" s="71" t="s">
        <v>32</v>
      </c>
      <c r="X24" s="71" t="s">
        <v>33</v>
      </c>
      <c r="Y24" s="71" t="s">
        <v>34</v>
      </c>
      <c r="Z24" s="73" t="s">
        <v>32</v>
      </c>
      <c r="AA24" s="73" t="s">
        <v>678</v>
      </c>
      <c r="AB24" s="73"/>
      <c r="AC24" s="73" t="s">
        <v>997</v>
      </c>
      <c r="AD24" s="73"/>
    </row>
    <row r="25" spans="1:30" ht="27" x14ac:dyDescent="0.25">
      <c r="A25" s="82">
        <v>1</v>
      </c>
      <c r="B25" s="81"/>
      <c r="C25" s="81"/>
      <c r="D25" s="68"/>
      <c r="E25" s="69" t="s">
        <v>915</v>
      </c>
      <c r="F25" s="81"/>
      <c r="G25" s="81"/>
      <c r="H25" s="81"/>
      <c r="I25" s="81"/>
      <c r="J25" s="81"/>
      <c r="K25" s="81"/>
      <c r="L25" s="79">
        <f t="shared" ref="L25:R25" si="4">+L24</f>
        <v>6533700</v>
      </c>
      <c r="M25" s="79">
        <f t="shared" si="4"/>
        <v>4898381.12</v>
      </c>
      <c r="N25" s="79">
        <f t="shared" si="4"/>
        <v>2920151.55</v>
      </c>
      <c r="O25" s="79">
        <f t="shared" si="4"/>
        <v>2275605.88</v>
      </c>
      <c r="P25" s="79">
        <f t="shared" si="4"/>
        <v>644545.67000000004</v>
      </c>
      <c r="Q25" s="79">
        <f t="shared" si="4"/>
        <v>2920151.55</v>
      </c>
      <c r="R25" s="79">
        <f t="shared" si="4"/>
        <v>2914167.76</v>
      </c>
      <c r="S25" s="80">
        <f xml:space="preserve"> Q25/M25</f>
        <v>0.59614625290732781</v>
      </c>
      <c r="T25" s="80">
        <f>(+T24)/A25</f>
        <v>0.6</v>
      </c>
      <c r="U25" s="110" t="s">
        <v>791</v>
      </c>
      <c r="V25" s="110"/>
      <c r="W25" s="110"/>
      <c r="X25" s="110"/>
      <c r="Y25" s="110"/>
      <c r="Z25" s="110"/>
      <c r="AA25" s="110"/>
      <c r="AB25" s="110"/>
      <c r="AC25" s="110"/>
      <c r="AD25" s="110"/>
    </row>
    <row r="26" spans="1:30" x14ac:dyDescent="0.25">
      <c r="A26" s="68"/>
      <c r="B26" s="67"/>
      <c r="C26" s="67"/>
      <c r="D26" s="68"/>
      <c r="E26" s="69" t="s">
        <v>998</v>
      </c>
      <c r="F26" s="67"/>
      <c r="G26" s="67"/>
      <c r="H26" s="67"/>
      <c r="I26" s="81"/>
      <c r="J26" s="81"/>
      <c r="K26" s="81"/>
      <c r="L26" s="79"/>
      <c r="M26" s="79"/>
      <c r="N26" s="79"/>
      <c r="O26" s="79"/>
      <c r="P26" s="79"/>
      <c r="Q26" s="79"/>
      <c r="R26" s="79"/>
      <c r="S26" s="80"/>
      <c r="T26" s="80"/>
      <c r="U26" s="116"/>
      <c r="V26" s="117"/>
      <c r="W26" s="117"/>
      <c r="X26" s="117"/>
      <c r="Y26" s="117"/>
      <c r="Z26" s="117"/>
      <c r="AA26" s="117"/>
      <c r="AB26" s="117"/>
      <c r="AC26" s="117"/>
      <c r="AD26" s="118"/>
    </row>
    <row r="27" spans="1:30" ht="27" x14ac:dyDescent="0.25">
      <c r="A27" s="71">
        <v>1</v>
      </c>
      <c r="B27" s="71" t="s">
        <v>999</v>
      </c>
      <c r="C27" s="72" t="s">
        <v>940</v>
      </c>
      <c r="D27" s="71" t="s">
        <v>240</v>
      </c>
      <c r="E27" s="73" t="s">
        <v>241</v>
      </c>
      <c r="F27" s="71" t="s">
        <v>17</v>
      </c>
      <c r="G27" s="72" t="s">
        <v>18</v>
      </c>
      <c r="H27" s="73" t="s">
        <v>8</v>
      </c>
      <c r="I27" s="74" t="s">
        <v>835</v>
      </c>
      <c r="J27" s="75" t="s">
        <v>802</v>
      </c>
      <c r="K27" s="74" t="s">
        <v>801</v>
      </c>
      <c r="L27" s="76">
        <v>2595431</v>
      </c>
      <c r="M27" s="76">
        <v>2361603.83</v>
      </c>
      <c r="N27" s="76">
        <v>1407122.72</v>
      </c>
      <c r="O27" s="76">
        <v>1043692.01</v>
      </c>
      <c r="P27" s="76">
        <v>363430.71</v>
      </c>
      <c r="Q27" s="76">
        <v>1407122.72</v>
      </c>
      <c r="R27" s="76">
        <v>1404508.35</v>
      </c>
      <c r="S27" s="77">
        <f>Q27/M27</f>
        <v>0.59583351878286883</v>
      </c>
      <c r="T27" s="77">
        <v>0.6</v>
      </c>
      <c r="U27" s="71" t="s">
        <v>784</v>
      </c>
      <c r="V27" s="71" t="s">
        <v>33</v>
      </c>
      <c r="W27" s="71" t="s">
        <v>32</v>
      </c>
      <c r="X27" s="71" t="s">
        <v>33</v>
      </c>
      <c r="Y27" s="71" t="s">
        <v>34</v>
      </c>
      <c r="Z27" s="73" t="s">
        <v>32</v>
      </c>
      <c r="AA27" s="73" t="s">
        <v>678</v>
      </c>
      <c r="AB27" s="73"/>
      <c r="AC27" s="73" t="s">
        <v>833</v>
      </c>
      <c r="AD27" s="73"/>
    </row>
    <row r="28" spans="1:30" ht="27" x14ac:dyDescent="0.25">
      <c r="A28" s="82">
        <v>1</v>
      </c>
      <c r="B28" s="81"/>
      <c r="C28" s="81"/>
      <c r="D28" s="68"/>
      <c r="E28" s="69" t="s">
        <v>1000</v>
      </c>
      <c r="F28" s="81"/>
      <c r="G28" s="81"/>
      <c r="H28" s="81"/>
      <c r="I28" s="81"/>
      <c r="J28" s="81"/>
      <c r="K28" s="81"/>
      <c r="L28" s="79">
        <f t="shared" ref="L28:R28" si="5">+L27</f>
        <v>2595431</v>
      </c>
      <c r="M28" s="79">
        <f t="shared" si="5"/>
        <v>2361603.83</v>
      </c>
      <c r="N28" s="79">
        <f t="shared" si="5"/>
        <v>1407122.72</v>
      </c>
      <c r="O28" s="79">
        <f t="shared" si="5"/>
        <v>1043692.01</v>
      </c>
      <c r="P28" s="79">
        <f t="shared" si="5"/>
        <v>363430.71</v>
      </c>
      <c r="Q28" s="79">
        <f t="shared" si="5"/>
        <v>1407122.72</v>
      </c>
      <c r="R28" s="79">
        <f t="shared" si="5"/>
        <v>1404508.35</v>
      </c>
      <c r="S28" s="80">
        <f xml:space="preserve"> Q28/M28</f>
        <v>0.59583351878286883</v>
      </c>
      <c r="T28" s="80">
        <f>(+T27)/A28</f>
        <v>0.6</v>
      </c>
      <c r="U28" s="110" t="s">
        <v>791</v>
      </c>
      <c r="V28" s="110"/>
      <c r="W28" s="110"/>
      <c r="X28" s="110"/>
      <c r="Y28" s="110"/>
      <c r="Z28" s="110"/>
      <c r="AA28" s="110"/>
      <c r="AB28" s="110"/>
      <c r="AC28" s="110"/>
      <c r="AD28" s="110"/>
    </row>
    <row r="29" spans="1:30" ht="18" x14ac:dyDescent="0.25">
      <c r="A29" s="68"/>
      <c r="B29" s="67"/>
      <c r="C29" s="67"/>
      <c r="D29" s="68"/>
      <c r="E29" s="69" t="s">
        <v>969</v>
      </c>
      <c r="F29" s="67"/>
      <c r="G29" s="67"/>
      <c r="H29" s="67"/>
      <c r="I29" s="81"/>
      <c r="J29" s="81"/>
      <c r="K29" s="81"/>
      <c r="L29" s="79"/>
      <c r="M29" s="79"/>
      <c r="N29" s="79"/>
      <c r="O29" s="79"/>
      <c r="P29" s="79"/>
      <c r="Q29" s="79"/>
      <c r="R29" s="79"/>
      <c r="S29" s="80"/>
      <c r="T29" s="80"/>
      <c r="U29" s="116"/>
      <c r="V29" s="117"/>
      <c r="W29" s="117"/>
      <c r="X29" s="117"/>
      <c r="Y29" s="117"/>
      <c r="Z29" s="117"/>
      <c r="AA29" s="117"/>
      <c r="AB29" s="117"/>
      <c r="AC29" s="117"/>
      <c r="AD29" s="118"/>
    </row>
    <row r="30" spans="1:30" ht="27" x14ac:dyDescent="0.25">
      <c r="A30" s="71">
        <v>1</v>
      </c>
      <c r="B30" s="71" t="s">
        <v>970</v>
      </c>
      <c r="C30" s="72" t="s">
        <v>940</v>
      </c>
      <c r="D30" s="71" t="s">
        <v>318</v>
      </c>
      <c r="E30" s="73" t="s">
        <v>319</v>
      </c>
      <c r="F30" s="71" t="s">
        <v>17</v>
      </c>
      <c r="G30" s="72" t="s">
        <v>18</v>
      </c>
      <c r="H30" s="73" t="s">
        <v>8</v>
      </c>
      <c r="I30" s="74" t="s">
        <v>835</v>
      </c>
      <c r="J30" s="75" t="s">
        <v>802</v>
      </c>
      <c r="K30" s="74" t="s">
        <v>801</v>
      </c>
      <c r="L30" s="76">
        <v>4007247</v>
      </c>
      <c r="M30" s="76">
        <v>3357648.71</v>
      </c>
      <c r="N30" s="76">
        <v>2003877.06</v>
      </c>
      <c r="O30" s="76">
        <v>1578581.98</v>
      </c>
      <c r="P30" s="76">
        <v>425295.08</v>
      </c>
      <c r="Q30" s="76">
        <v>2003877.06</v>
      </c>
      <c r="R30" s="76">
        <v>1998992.05</v>
      </c>
      <c r="S30" s="77">
        <f>Q30/M30</f>
        <v>0.59680962276723704</v>
      </c>
      <c r="T30" s="77">
        <v>0.6</v>
      </c>
      <c r="U30" s="71" t="s">
        <v>784</v>
      </c>
      <c r="V30" s="71" t="s">
        <v>33</v>
      </c>
      <c r="W30" s="71" t="s">
        <v>32</v>
      </c>
      <c r="X30" s="71" t="s">
        <v>33</v>
      </c>
      <c r="Y30" s="71" t="s">
        <v>34</v>
      </c>
      <c r="Z30" s="73" t="s">
        <v>32</v>
      </c>
      <c r="AA30" s="73" t="s">
        <v>678</v>
      </c>
      <c r="AB30" s="73"/>
      <c r="AC30" s="73" t="s">
        <v>833</v>
      </c>
      <c r="AD30" s="73"/>
    </row>
    <row r="31" spans="1:30" ht="27" x14ac:dyDescent="0.25">
      <c r="A31" s="82">
        <v>1</v>
      </c>
      <c r="B31" s="81"/>
      <c r="C31" s="81"/>
      <c r="D31" s="68"/>
      <c r="E31" s="69" t="s">
        <v>971</v>
      </c>
      <c r="F31" s="81"/>
      <c r="G31" s="81"/>
      <c r="H31" s="81"/>
      <c r="I31" s="81"/>
      <c r="J31" s="81"/>
      <c r="K31" s="81"/>
      <c r="L31" s="79">
        <f t="shared" ref="L31:R31" si="6">+L30</f>
        <v>4007247</v>
      </c>
      <c r="M31" s="79">
        <f t="shared" si="6"/>
        <v>3357648.71</v>
      </c>
      <c r="N31" s="79">
        <f t="shared" si="6"/>
        <v>2003877.06</v>
      </c>
      <c r="O31" s="79">
        <f t="shared" si="6"/>
        <v>1578581.98</v>
      </c>
      <c r="P31" s="79">
        <f t="shared" si="6"/>
        <v>425295.08</v>
      </c>
      <c r="Q31" s="79">
        <f t="shared" si="6"/>
        <v>2003877.06</v>
      </c>
      <c r="R31" s="79">
        <f t="shared" si="6"/>
        <v>1998992.05</v>
      </c>
      <c r="S31" s="80">
        <f xml:space="preserve"> Q31/M31</f>
        <v>0.59680962276723704</v>
      </c>
      <c r="T31" s="80">
        <f>(+T30)/A31</f>
        <v>0.6</v>
      </c>
      <c r="U31" s="110" t="s">
        <v>791</v>
      </c>
      <c r="V31" s="110"/>
      <c r="W31" s="110"/>
      <c r="X31" s="110"/>
      <c r="Y31" s="110"/>
      <c r="Z31" s="110"/>
      <c r="AA31" s="110"/>
      <c r="AB31" s="110"/>
      <c r="AC31" s="110"/>
      <c r="AD31" s="110"/>
    </row>
    <row r="32" spans="1:30" ht="18" x14ac:dyDescent="0.25">
      <c r="A32" s="68"/>
      <c r="B32" s="67"/>
      <c r="C32" s="67"/>
      <c r="D32" s="68"/>
      <c r="E32" s="69" t="s">
        <v>946</v>
      </c>
      <c r="F32" s="67"/>
      <c r="G32" s="67"/>
      <c r="H32" s="67"/>
      <c r="I32" s="81"/>
      <c r="J32" s="81"/>
      <c r="K32" s="81"/>
      <c r="L32" s="79"/>
      <c r="M32" s="79"/>
      <c r="N32" s="79"/>
      <c r="O32" s="79"/>
      <c r="P32" s="79"/>
      <c r="Q32" s="79"/>
      <c r="R32" s="79"/>
      <c r="S32" s="80"/>
      <c r="T32" s="80"/>
      <c r="U32" s="116"/>
      <c r="V32" s="117"/>
      <c r="W32" s="117"/>
      <c r="X32" s="117"/>
      <c r="Y32" s="117"/>
      <c r="Z32" s="117"/>
      <c r="AA32" s="117"/>
      <c r="AB32" s="117"/>
      <c r="AC32" s="117"/>
      <c r="AD32" s="118"/>
    </row>
    <row r="33" spans="1:30" ht="27" x14ac:dyDescent="0.25">
      <c r="A33" s="71">
        <v>1</v>
      </c>
      <c r="B33" s="71" t="s">
        <v>1001</v>
      </c>
      <c r="C33" s="72" t="s">
        <v>940</v>
      </c>
      <c r="D33" s="71" t="s">
        <v>335</v>
      </c>
      <c r="E33" s="73" t="s">
        <v>336</v>
      </c>
      <c r="F33" s="71" t="s">
        <v>17</v>
      </c>
      <c r="G33" s="72" t="s">
        <v>18</v>
      </c>
      <c r="H33" s="73" t="s">
        <v>8</v>
      </c>
      <c r="I33" s="74" t="s">
        <v>835</v>
      </c>
      <c r="J33" s="75" t="s">
        <v>802</v>
      </c>
      <c r="K33" s="74" t="s">
        <v>801</v>
      </c>
      <c r="L33" s="76">
        <v>751555</v>
      </c>
      <c r="M33" s="76">
        <v>963262.55</v>
      </c>
      <c r="N33" s="76">
        <v>512153.47</v>
      </c>
      <c r="O33" s="76">
        <v>308197.11</v>
      </c>
      <c r="P33" s="76">
        <v>203956.36</v>
      </c>
      <c r="Q33" s="76">
        <v>512153.47</v>
      </c>
      <c r="R33" s="76">
        <v>511033.87</v>
      </c>
      <c r="S33" s="77">
        <f t="shared" ref="S33:S42" si="7">Q33/M33</f>
        <v>0.53168626767437388</v>
      </c>
      <c r="T33" s="77">
        <v>0.53</v>
      </c>
      <c r="U33" s="71" t="s">
        <v>784</v>
      </c>
      <c r="V33" s="71" t="s">
        <v>33</v>
      </c>
      <c r="W33" s="71" t="s">
        <v>32</v>
      </c>
      <c r="X33" s="71" t="s">
        <v>33</v>
      </c>
      <c r="Y33" s="71" t="s">
        <v>34</v>
      </c>
      <c r="Z33" s="73" t="s">
        <v>32</v>
      </c>
      <c r="AA33" s="73" t="s">
        <v>678</v>
      </c>
      <c r="AB33" s="73"/>
      <c r="AC33" s="73" t="s">
        <v>833</v>
      </c>
      <c r="AD33" s="73"/>
    </row>
    <row r="34" spans="1:30" ht="27" x14ac:dyDescent="0.25">
      <c r="A34" s="71">
        <v>2</v>
      </c>
      <c r="B34" s="71" t="s">
        <v>947</v>
      </c>
      <c r="C34" s="72" t="s">
        <v>940</v>
      </c>
      <c r="D34" s="71" t="s">
        <v>337</v>
      </c>
      <c r="E34" s="73" t="s">
        <v>338</v>
      </c>
      <c r="F34" s="71" t="s">
        <v>17</v>
      </c>
      <c r="G34" s="72" t="s">
        <v>18</v>
      </c>
      <c r="H34" s="73" t="s">
        <v>8</v>
      </c>
      <c r="I34" s="74" t="s">
        <v>835</v>
      </c>
      <c r="J34" s="75" t="s">
        <v>802</v>
      </c>
      <c r="K34" s="74" t="s">
        <v>801</v>
      </c>
      <c r="L34" s="76">
        <v>1444663</v>
      </c>
      <c r="M34" s="76">
        <v>1908404.48</v>
      </c>
      <c r="N34" s="76">
        <v>1064221.53</v>
      </c>
      <c r="O34" s="76">
        <v>812464.64000000001</v>
      </c>
      <c r="P34" s="76">
        <v>251756.89</v>
      </c>
      <c r="Q34" s="76">
        <v>1064221.53</v>
      </c>
      <c r="R34" s="76">
        <v>1062048.03</v>
      </c>
      <c r="S34" s="77">
        <f t="shared" si="7"/>
        <v>0.55764988038594421</v>
      </c>
      <c r="T34" s="77">
        <v>0.56000000000000005</v>
      </c>
      <c r="U34" s="71" t="s">
        <v>784</v>
      </c>
      <c r="V34" s="71" t="s">
        <v>33</v>
      </c>
      <c r="W34" s="71" t="s">
        <v>32</v>
      </c>
      <c r="X34" s="71" t="s">
        <v>33</v>
      </c>
      <c r="Y34" s="71" t="s">
        <v>34</v>
      </c>
      <c r="Z34" s="73" t="s">
        <v>32</v>
      </c>
      <c r="AA34" s="73" t="s">
        <v>678</v>
      </c>
      <c r="AB34" s="73"/>
      <c r="AC34" s="73" t="s">
        <v>833</v>
      </c>
      <c r="AD34" s="73"/>
    </row>
    <row r="35" spans="1:30" ht="27" x14ac:dyDescent="0.25">
      <c r="A35" s="71">
        <v>3</v>
      </c>
      <c r="B35" s="71" t="s">
        <v>975</v>
      </c>
      <c r="C35" s="72" t="s">
        <v>940</v>
      </c>
      <c r="D35" s="71" t="s">
        <v>339</v>
      </c>
      <c r="E35" s="73" t="s">
        <v>340</v>
      </c>
      <c r="F35" s="71" t="s">
        <v>17</v>
      </c>
      <c r="G35" s="72" t="s">
        <v>18</v>
      </c>
      <c r="H35" s="73" t="s">
        <v>8</v>
      </c>
      <c r="I35" s="74" t="s">
        <v>835</v>
      </c>
      <c r="J35" s="75" t="s">
        <v>802</v>
      </c>
      <c r="K35" s="74" t="s">
        <v>801</v>
      </c>
      <c r="L35" s="76">
        <v>8120764</v>
      </c>
      <c r="M35" s="76">
        <v>11220674.699999999</v>
      </c>
      <c r="N35" s="76">
        <v>7299910.3099999996</v>
      </c>
      <c r="O35" s="76">
        <v>5227906.78</v>
      </c>
      <c r="P35" s="76">
        <v>2072003.53</v>
      </c>
      <c r="Q35" s="76">
        <v>7299910.3099999996</v>
      </c>
      <c r="R35" s="76">
        <v>7261514.6399999997</v>
      </c>
      <c r="S35" s="77">
        <f t="shared" si="7"/>
        <v>0.6505767705751242</v>
      </c>
      <c r="T35" s="77">
        <v>0.65</v>
      </c>
      <c r="U35" s="71" t="s">
        <v>784</v>
      </c>
      <c r="V35" s="71" t="s">
        <v>33</v>
      </c>
      <c r="W35" s="71" t="s">
        <v>32</v>
      </c>
      <c r="X35" s="71" t="s">
        <v>33</v>
      </c>
      <c r="Y35" s="71" t="s">
        <v>34</v>
      </c>
      <c r="Z35" s="73" t="s">
        <v>32</v>
      </c>
      <c r="AA35" s="73" t="s">
        <v>678</v>
      </c>
      <c r="AB35" s="73"/>
      <c r="AC35" s="73" t="s">
        <v>833</v>
      </c>
      <c r="AD35" s="73"/>
    </row>
    <row r="36" spans="1:30" ht="27" x14ac:dyDescent="0.25">
      <c r="A36" s="71">
        <v>4</v>
      </c>
      <c r="B36" s="71" t="s">
        <v>975</v>
      </c>
      <c r="C36" s="72" t="s">
        <v>940</v>
      </c>
      <c r="D36" s="71" t="s">
        <v>341</v>
      </c>
      <c r="E36" s="73" t="s">
        <v>342</v>
      </c>
      <c r="F36" s="71" t="s">
        <v>17</v>
      </c>
      <c r="G36" s="72" t="s">
        <v>18</v>
      </c>
      <c r="H36" s="73" t="s">
        <v>8</v>
      </c>
      <c r="I36" s="74" t="s">
        <v>835</v>
      </c>
      <c r="J36" s="75" t="s">
        <v>802</v>
      </c>
      <c r="K36" s="74" t="s">
        <v>801</v>
      </c>
      <c r="L36" s="76">
        <v>1730999</v>
      </c>
      <c r="M36" s="76">
        <v>693257.25</v>
      </c>
      <c r="N36" s="76">
        <v>383257.25</v>
      </c>
      <c r="O36" s="76">
        <v>382950.56</v>
      </c>
      <c r="P36" s="76">
        <v>306.69</v>
      </c>
      <c r="Q36" s="76">
        <v>383257.25</v>
      </c>
      <c r="R36" s="76">
        <v>383257.25</v>
      </c>
      <c r="S36" s="77">
        <f t="shared" si="7"/>
        <v>0.55283554553522518</v>
      </c>
      <c r="T36" s="77">
        <v>0.55000000000000004</v>
      </c>
      <c r="U36" s="71" t="s">
        <v>784</v>
      </c>
      <c r="V36" s="71" t="s">
        <v>33</v>
      </c>
      <c r="W36" s="71" t="s">
        <v>32</v>
      </c>
      <c r="X36" s="71" t="s">
        <v>33</v>
      </c>
      <c r="Y36" s="71" t="s">
        <v>34</v>
      </c>
      <c r="Z36" s="73" t="s">
        <v>32</v>
      </c>
      <c r="AA36" s="73" t="s">
        <v>678</v>
      </c>
      <c r="AB36" s="73"/>
      <c r="AC36" s="73" t="s">
        <v>918</v>
      </c>
      <c r="AD36" s="73"/>
    </row>
    <row r="37" spans="1:30" ht="27" x14ac:dyDescent="0.25">
      <c r="A37" s="71">
        <v>5</v>
      </c>
      <c r="B37" s="71" t="s">
        <v>975</v>
      </c>
      <c r="C37" s="72" t="s">
        <v>940</v>
      </c>
      <c r="D37" s="71" t="s">
        <v>343</v>
      </c>
      <c r="E37" s="73" t="s">
        <v>344</v>
      </c>
      <c r="F37" s="71" t="s">
        <v>17</v>
      </c>
      <c r="G37" s="72" t="s">
        <v>18</v>
      </c>
      <c r="H37" s="73" t="s">
        <v>8</v>
      </c>
      <c r="I37" s="74" t="s">
        <v>835</v>
      </c>
      <c r="J37" s="75" t="s">
        <v>802</v>
      </c>
      <c r="K37" s="74" t="s">
        <v>801</v>
      </c>
      <c r="L37" s="76">
        <v>2217352</v>
      </c>
      <c r="M37" s="76">
        <v>2387641.66</v>
      </c>
      <c r="N37" s="76">
        <v>1609789.42</v>
      </c>
      <c r="O37" s="76">
        <v>1247520.1200000001</v>
      </c>
      <c r="P37" s="76">
        <v>362269.3</v>
      </c>
      <c r="Q37" s="76">
        <v>1609789.42</v>
      </c>
      <c r="R37" s="76">
        <v>1602942.39</v>
      </c>
      <c r="S37" s="77">
        <f t="shared" si="7"/>
        <v>0.67421734465799188</v>
      </c>
      <c r="T37" s="77">
        <v>0.67</v>
      </c>
      <c r="U37" s="71" t="s">
        <v>784</v>
      </c>
      <c r="V37" s="71" t="s">
        <v>33</v>
      </c>
      <c r="W37" s="71" t="s">
        <v>32</v>
      </c>
      <c r="X37" s="71" t="s">
        <v>33</v>
      </c>
      <c r="Y37" s="71" t="s">
        <v>34</v>
      </c>
      <c r="Z37" s="73" t="s">
        <v>32</v>
      </c>
      <c r="AA37" s="73" t="s">
        <v>678</v>
      </c>
      <c r="AB37" s="73"/>
      <c r="AC37" s="73" t="s">
        <v>833</v>
      </c>
      <c r="AD37" s="73"/>
    </row>
    <row r="38" spans="1:30" ht="27" x14ac:dyDescent="0.25">
      <c r="A38" s="71">
        <v>6</v>
      </c>
      <c r="B38" s="71" t="s">
        <v>1002</v>
      </c>
      <c r="C38" s="72" t="s">
        <v>940</v>
      </c>
      <c r="D38" s="71" t="s">
        <v>348</v>
      </c>
      <c r="E38" s="73" t="s">
        <v>349</v>
      </c>
      <c r="F38" s="71" t="s">
        <v>17</v>
      </c>
      <c r="G38" s="72" t="s">
        <v>18</v>
      </c>
      <c r="H38" s="73" t="s">
        <v>8</v>
      </c>
      <c r="I38" s="74" t="s">
        <v>835</v>
      </c>
      <c r="J38" s="75" t="s">
        <v>802</v>
      </c>
      <c r="K38" s="74" t="s">
        <v>896</v>
      </c>
      <c r="L38" s="76">
        <v>300000</v>
      </c>
      <c r="M38" s="76">
        <v>300000</v>
      </c>
      <c r="N38" s="76">
        <v>188494</v>
      </c>
      <c r="O38" s="76">
        <v>172894</v>
      </c>
      <c r="P38" s="76">
        <v>15600</v>
      </c>
      <c r="Q38" s="76">
        <v>188494</v>
      </c>
      <c r="R38" s="76">
        <v>188494</v>
      </c>
      <c r="S38" s="77">
        <f t="shared" si="7"/>
        <v>0.62831333333333328</v>
      </c>
      <c r="T38" s="77">
        <v>0.63</v>
      </c>
      <c r="U38" s="71" t="s">
        <v>784</v>
      </c>
      <c r="V38" s="71" t="s">
        <v>33</v>
      </c>
      <c r="W38" s="71" t="s">
        <v>32</v>
      </c>
      <c r="X38" s="71" t="s">
        <v>33</v>
      </c>
      <c r="Y38" s="71" t="s">
        <v>350</v>
      </c>
      <c r="Z38" s="73" t="s">
        <v>32</v>
      </c>
      <c r="AA38" s="73" t="s">
        <v>678</v>
      </c>
      <c r="AB38" s="73"/>
      <c r="AC38" s="73" t="s">
        <v>833</v>
      </c>
      <c r="AD38" s="73"/>
    </row>
    <row r="39" spans="1:30" ht="27" x14ac:dyDescent="0.25">
      <c r="A39" s="71">
        <v>7</v>
      </c>
      <c r="B39" s="71" t="s">
        <v>1002</v>
      </c>
      <c r="C39" s="72" t="s">
        <v>940</v>
      </c>
      <c r="D39" s="71" t="s">
        <v>351</v>
      </c>
      <c r="E39" s="73" t="s">
        <v>352</v>
      </c>
      <c r="F39" s="71" t="s">
        <v>17</v>
      </c>
      <c r="G39" s="72" t="s">
        <v>18</v>
      </c>
      <c r="H39" s="73" t="s">
        <v>8</v>
      </c>
      <c r="I39" s="74" t="s">
        <v>835</v>
      </c>
      <c r="J39" s="75" t="s">
        <v>802</v>
      </c>
      <c r="K39" s="74" t="s">
        <v>896</v>
      </c>
      <c r="L39" s="76">
        <v>200000</v>
      </c>
      <c r="M39" s="76">
        <v>265981.88</v>
      </c>
      <c r="N39" s="76">
        <v>237115.91</v>
      </c>
      <c r="O39" s="76">
        <v>161517.43</v>
      </c>
      <c r="P39" s="76">
        <v>75598.48</v>
      </c>
      <c r="Q39" s="76">
        <v>237115.91</v>
      </c>
      <c r="R39" s="76">
        <v>214593.88</v>
      </c>
      <c r="S39" s="77">
        <f t="shared" si="7"/>
        <v>0.89147392296046635</v>
      </c>
      <c r="T39" s="77">
        <v>0.89</v>
      </c>
      <c r="U39" s="71" t="s">
        <v>784</v>
      </c>
      <c r="V39" s="71" t="s">
        <v>33</v>
      </c>
      <c r="W39" s="71" t="s">
        <v>32</v>
      </c>
      <c r="X39" s="71" t="s">
        <v>33</v>
      </c>
      <c r="Y39" s="71" t="s">
        <v>350</v>
      </c>
      <c r="Z39" s="73" t="s">
        <v>32</v>
      </c>
      <c r="AA39" s="73" t="s">
        <v>678</v>
      </c>
      <c r="AB39" s="73"/>
      <c r="AC39" s="73" t="s">
        <v>833</v>
      </c>
      <c r="AD39" s="73"/>
    </row>
    <row r="40" spans="1:30" ht="27" x14ac:dyDescent="0.25">
      <c r="A40" s="71">
        <v>8</v>
      </c>
      <c r="B40" s="71" t="s">
        <v>1002</v>
      </c>
      <c r="C40" s="72" t="s">
        <v>940</v>
      </c>
      <c r="D40" s="71" t="s">
        <v>353</v>
      </c>
      <c r="E40" s="73" t="s">
        <v>354</v>
      </c>
      <c r="F40" s="71" t="s">
        <v>17</v>
      </c>
      <c r="G40" s="72" t="s">
        <v>18</v>
      </c>
      <c r="H40" s="73" t="s">
        <v>8</v>
      </c>
      <c r="I40" s="74" t="s">
        <v>835</v>
      </c>
      <c r="J40" s="75" t="s">
        <v>802</v>
      </c>
      <c r="K40" s="74" t="s">
        <v>896</v>
      </c>
      <c r="L40" s="76">
        <v>150000</v>
      </c>
      <c r="M40" s="76">
        <v>100000</v>
      </c>
      <c r="N40" s="76">
        <v>40713.440000000002</v>
      </c>
      <c r="O40" s="76">
        <v>40713.440000000002</v>
      </c>
      <c r="P40" s="76">
        <v>0</v>
      </c>
      <c r="Q40" s="76">
        <v>40713.440000000002</v>
      </c>
      <c r="R40" s="76">
        <v>40713.440000000002</v>
      </c>
      <c r="S40" s="77">
        <f t="shared" si="7"/>
        <v>0.40713440000000001</v>
      </c>
      <c r="T40" s="77">
        <v>0.41</v>
      </c>
      <c r="U40" s="71" t="s">
        <v>784</v>
      </c>
      <c r="V40" s="71" t="s">
        <v>33</v>
      </c>
      <c r="W40" s="71" t="s">
        <v>32</v>
      </c>
      <c r="X40" s="71" t="s">
        <v>33</v>
      </c>
      <c r="Y40" s="71" t="s">
        <v>350</v>
      </c>
      <c r="Z40" s="73" t="s">
        <v>32</v>
      </c>
      <c r="AA40" s="73" t="s">
        <v>678</v>
      </c>
      <c r="AB40" s="73"/>
      <c r="AC40" s="73" t="s">
        <v>833</v>
      </c>
      <c r="AD40" s="73"/>
    </row>
    <row r="41" spans="1:30" ht="27" x14ac:dyDescent="0.25">
      <c r="A41" s="71">
        <v>9</v>
      </c>
      <c r="B41" s="71" t="s">
        <v>975</v>
      </c>
      <c r="C41" s="72" t="s">
        <v>940</v>
      </c>
      <c r="D41" s="71" t="s">
        <v>365</v>
      </c>
      <c r="E41" s="73" t="s">
        <v>366</v>
      </c>
      <c r="F41" s="71" t="s">
        <v>17</v>
      </c>
      <c r="G41" s="72" t="s">
        <v>18</v>
      </c>
      <c r="H41" s="73" t="s">
        <v>8</v>
      </c>
      <c r="I41" s="74" t="s">
        <v>835</v>
      </c>
      <c r="J41" s="75" t="s">
        <v>802</v>
      </c>
      <c r="K41" s="74" t="s">
        <v>1003</v>
      </c>
      <c r="L41" s="76">
        <v>300000</v>
      </c>
      <c r="M41" s="76">
        <v>300000</v>
      </c>
      <c r="N41" s="76">
        <v>29222.17</v>
      </c>
      <c r="O41" s="76">
        <v>29222.17</v>
      </c>
      <c r="P41" s="76">
        <v>0</v>
      </c>
      <c r="Q41" s="76">
        <v>29222.17</v>
      </c>
      <c r="R41" s="76">
        <v>29222.17</v>
      </c>
      <c r="S41" s="77">
        <f t="shared" si="7"/>
        <v>9.7407233333333329E-2</v>
      </c>
      <c r="T41" s="77">
        <v>0.1</v>
      </c>
      <c r="U41" s="71" t="s">
        <v>784</v>
      </c>
      <c r="V41" s="71" t="s">
        <v>33</v>
      </c>
      <c r="W41" s="71" t="s">
        <v>32</v>
      </c>
      <c r="X41" s="71" t="s">
        <v>367</v>
      </c>
      <c r="Y41" s="71" t="s">
        <v>34</v>
      </c>
      <c r="Z41" s="73" t="s">
        <v>32</v>
      </c>
      <c r="AA41" s="73" t="s">
        <v>678</v>
      </c>
      <c r="AB41" s="73"/>
      <c r="AC41" s="73" t="s">
        <v>979</v>
      </c>
      <c r="AD41" s="73"/>
    </row>
    <row r="42" spans="1:30" ht="27" x14ac:dyDescent="0.25">
      <c r="A42" s="71">
        <v>10</v>
      </c>
      <c r="B42" s="71" t="s">
        <v>975</v>
      </c>
      <c r="C42" s="72" t="s">
        <v>940</v>
      </c>
      <c r="D42" s="71" t="s">
        <v>370</v>
      </c>
      <c r="E42" s="73" t="s">
        <v>371</v>
      </c>
      <c r="F42" s="71" t="s">
        <v>17</v>
      </c>
      <c r="G42" s="72" t="s">
        <v>18</v>
      </c>
      <c r="H42" s="73" t="s">
        <v>8</v>
      </c>
      <c r="I42" s="74" t="s">
        <v>835</v>
      </c>
      <c r="J42" s="75" t="s">
        <v>802</v>
      </c>
      <c r="K42" s="74" t="s">
        <v>1004</v>
      </c>
      <c r="L42" s="76">
        <v>0</v>
      </c>
      <c r="M42" s="76">
        <v>102335.18</v>
      </c>
      <c r="N42" s="76">
        <v>100253.58</v>
      </c>
      <c r="O42" s="76">
        <v>100253.58</v>
      </c>
      <c r="P42" s="76">
        <v>0</v>
      </c>
      <c r="Q42" s="76">
        <v>100253.58</v>
      </c>
      <c r="R42" s="76">
        <v>100253.58</v>
      </c>
      <c r="S42" s="77">
        <f t="shared" si="7"/>
        <v>0.97965899898744502</v>
      </c>
      <c r="T42" s="77">
        <v>0.98</v>
      </c>
      <c r="U42" s="71" t="s">
        <v>784</v>
      </c>
      <c r="V42" s="71" t="s">
        <v>39</v>
      </c>
      <c r="W42" s="71" t="s">
        <v>32</v>
      </c>
      <c r="X42" s="71" t="s">
        <v>39</v>
      </c>
      <c r="Y42" s="71" t="s">
        <v>34</v>
      </c>
      <c r="Z42" s="73" t="s">
        <v>32</v>
      </c>
      <c r="AA42" s="73" t="s">
        <v>678</v>
      </c>
      <c r="AB42" s="73"/>
      <c r="AC42" s="73" t="s">
        <v>803</v>
      </c>
      <c r="AD42" s="73"/>
    </row>
    <row r="43" spans="1:30" ht="36" x14ac:dyDescent="0.25">
      <c r="A43" s="82">
        <v>10</v>
      </c>
      <c r="B43" s="81"/>
      <c r="C43" s="81"/>
      <c r="D43" s="68"/>
      <c r="E43" s="69" t="s">
        <v>948</v>
      </c>
      <c r="F43" s="81"/>
      <c r="G43" s="81"/>
      <c r="H43" s="81"/>
      <c r="I43" s="81"/>
      <c r="J43" s="81"/>
      <c r="K43" s="81"/>
      <c r="L43" s="79">
        <f t="shared" ref="L43:R43" si="8">+L33+L34+L35+L36+L37+L38+L39+L40+L41+L42</f>
        <v>15215333</v>
      </c>
      <c r="M43" s="79">
        <f t="shared" si="8"/>
        <v>18241557.699999999</v>
      </c>
      <c r="N43" s="79">
        <f t="shared" si="8"/>
        <v>11465131.079999998</v>
      </c>
      <c r="O43" s="79">
        <f t="shared" si="8"/>
        <v>8483639.8300000001</v>
      </c>
      <c r="P43" s="79">
        <f t="shared" si="8"/>
        <v>2981491.25</v>
      </c>
      <c r="Q43" s="79">
        <f t="shared" si="8"/>
        <v>11465131.079999998</v>
      </c>
      <c r="R43" s="79">
        <f t="shared" si="8"/>
        <v>11394073.25</v>
      </c>
      <c r="S43" s="80">
        <f xml:space="preserve"> Q43/M43</f>
        <v>0.62851710739593247</v>
      </c>
      <c r="T43" s="80">
        <f>(+T33+T34+T35+T36+T37+T38+T39+T40+T41+T42)/A43</f>
        <v>0.59699999999999986</v>
      </c>
      <c r="U43" s="110" t="s">
        <v>791</v>
      </c>
      <c r="V43" s="110"/>
      <c r="W43" s="110"/>
      <c r="X43" s="110"/>
      <c r="Y43" s="110"/>
      <c r="Z43" s="110"/>
      <c r="AA43" s="110"/>
      <c r="AB43" s="110"/>
      <c r="AC43" s="110"/>
      <c r="AD43" s="110"/>
    </row>
    <row r="44" spans="1:30" x14ac:dyDescent="0.25">
      <c r="A44" s="68"/>
      <c r="B44" s="67"/>
      <c r="C44" s="67"/>
      <c r="D44" s="68"/>
      <c r="E44" s="69" t="s">
        <v>977</v>
      </c>
      <c r="F44" s="67"/>
      <c r="G44" s="67"/>
      <c r="H44" s="67"/>
      <c r="I44" s="81"/>
      <c r="J44" s="81"/>
      <c r="K44" s="81"/>
      <c r="L44" s="79"/>
      <c r="M44" s="79"/>
      <c r="N44" s="79"/>
      <c r="O44" s="79"/>
      <c r="P44" s="79"/>
      <c r="Q44" s="79"/>
      <c r="R44" s="79"/>
      <c r="S44" s="80"/>
      <c r="T44" s="80"/>
      <c r="U44" s="116"/>
      <c r="V44" s="117"/>
      <c r="W44" s="117"/>
      <c r="X44" s="117"/>
      <c r="Y44" s="117"/>
      <c r="Z44" s="117"/>
      <c r="AA44" s="117"/>
      <c r="AB44" s="117"/>
      <c r="AC44" s="117"/>
      <c r="AD44" s="118"/>
    </row>
    <row r="45" spans="1:30" ht="27" x14ac:dyDescent="0.25">
      <c r="A45" s="71">
        <v>1</v>
      </c>
      <c r="B45" s="71" t="s">
        <v>978</v>
      </c>
      <c r="C45" s="72" t="s">
        <v>940</v>
      </c>
      <c r="D45" s="71" t="s">
        <v>420</v>
      </c>
      <c r="E45" s="73" t="s">
        <v>421</v>
      </c>
      <c r="F45" s="71" t="s">
        <v>17</v>
      </c>
      <c r="G45" s="72" t="s">
        <v>18</v>
      </c>
      <c r="H45" s="73" t="s">
        <v>8</v>
      </c>
      <c r="I45" s="74" t="s">
        <v>835</v>
      </c>
      <c r="J45" s="75" t="s">
        <v>802</v>
      </c>
      <c r="K45" s="74" t="s">
        <v>801</v>
      </c>
      <c r="L45" s="76">
        <v>7078075</v>
      </c>
      <c r="M45" s="76">
        <v>5723715.0899999999</v>
      </c>
      <c r="N45" s="76">
        <v>3546579.63</v>
      </c>
      <c r="O45" s="76">
        <v>2770958.97</v>
      </c>
      <c r="P45" s="76">
        <v>775620.66</v>
      </c>
      <c r="Q45" s="76">
        <v>3546579.63</v>
      </c>
      <c r="R45" s="76">
        <v>3534625.26</v>
      </c>
      <c r="S45" s="77">
        <f>Q45/M45</f>
        <v>0.61962896025280667</v>
      </c>
      <c r="T45" s="77">
        <v>0.62</v>
      </c>
      <c r="U45" s="71" t="s">
        <v>784</v>
      </c>
      <c r="V45" s="71" t="s">
        <v>33</v>
      </c>
      <c r="W45" s="71" t="s">
        <v>32</v>
      </c>
      <c r="X45" s="71" t="s">
        <v>33</v>
      </c>
      <c r="Y45" s="71" t="s">
        <v>34</v>
      </c>
      <c r="Z45" s="73" t="s">
        <v>32</v>
      </c>
      <c r="AA45" s="73" t="s">
        <v>678</v>
      </c>
      <c r="AB45" s="73"/>
      <c r="AC45" s="73" t="s">
        <v>833</v>
      </c>
      <c r="AD45" s="73"/>
    </row>
    <row r="46" spans="1:30" ht="27" x14ac:dyDescent="0.25">
      <c r="A46" s="82">
        <v>1</v>
      </c>
      <c r="B46" s="81"/>
      <c r="C46" s="81"/>
      <c r="D46" s="68"/>
      <c r="E46" s="69" t="s">
        <v>980</v>
      </c>
      <c r="F46" s="81"/>
      <c r="G46" s="81"/>
      <c r="H46" s="81"/>
      <c r="I46" s="81"/>
      <c r="J46" s="81"/>
      <c r="K46" s="81"/>
      <c r="L46" s="79">
        <f t="shared" ref="L46:R46" si="9">+L45</f>
        <v>7078075</v>
      </c>
      <c r="M46" s="79">
        <f t="shared" si="9"/>
        <v>5723715.0899999999</v>
      </c>
      <c r="N46" s="79">
        <f t="shared" si="9"/>
        <v>3546579.63</v>
      </c>
      <c r="O46" s="79">
        <f t="shared" si="9"/>
        <v>2770958.97</v>
      </c>
      <c r="P46" s="79">
        <f t="shared" si="9"/>
        <v>775620.66</v>
      </c>
      <c r="Q46" s="79">
        <f t="shared" si="9"/>
        <v>3546579.63</v>
      </c>
      <c r="R46" s="79">
        <f t="shared" si="9"/>
        <v>3534625.26</v>
      </c>
      <c r="S46" s="80">
        <f xml:space="preserve"> Q46/M46</f>
        <v>0.61962896025280667</v>
      </c>
      <c r="T46" s="80">
        <f>(+T45)/A46</f>
        <v>0.62</v>
      </c>
      <c r="U46" s="110" t="s">
        <v>791</v>
      </c>
      <c r="V46" s="110"/>
      <c r="W46" s="110"/>
      <c r="X46" s="110"/>
      <c r="Y46" s="110"/>
      <c r="Z46" s="110"/>
      <c r="AA46" s="110"/>
      <c r="AB46" s="110"/>
      <c r="AC46" s="110"/>
      <c r="AD46" s="110"/>
    </row>
    <row r="47" spans="1:30" x14ac:dyDescent="0.25">
      <c r="A47" s="68"/>
      <c r="B47" s="67"/>
      <c r="C47" s="67"/>
      <c r="D47" s="68"/>
      <c r="E47" s="69" t="s">
        <v>981</v>
      </c>
      <c r="F47" s="67"/>
      <c r="G47" s="67"/>
      <c r="H47" s="67"/>
      <c r="I47" s="81"/>
      <c r="J47" s="81"/>
      <c r="K47" s="81"/>
      <c r="L47" s="79"/>
      <c r="M47" s="79"/>
      <c r="N47" s="79"/>
      <c r="O47" s="79"/>
      <c r="P47" s="79"/>
      <c r="Q47" s="79"/>
      <c r="R47" s="79"/>
      <c r="S47" s="80"/>
      <c r="T47" s="80"/>
      <c r="U47" s="116"/>
      <c r="V47" s="117"/>
      <c r="W47" s="117"/>
      <c r="X47" s="117"/>
      <c r="Y47" s="117"/>
      <c r="Z47" s="117"/>
      <c r="AA47" s="117"/>
      <c r="AB47" s="117"/>
      <c r="AC47" s="117"/>
      <c r="AD47" s="118"/>
    </row>
    <row r="48" spans="1:30" ht="27" x14ac:dyDescent="0.25">
      <c r="A48" s="71">
        <v>1</v>
      </c>
      <c r="B48" s="71" t="s">
        <v>1075</v>
      </c>
      <c r="C48" s="72" t="s">
        <v>940</v>
      </c>
      <c r="D48" s="71" t="s">
        <v>1076</v>
      </c>
      <c r="E48" s="73" t="s">
        <v>1077</v>
      </c>
      <c r="F48" s="71" t="s">
        <v>17</v>
      </c>
      <c r="G48" s="72" t="s">
        <v>18</v>
      </c>
      <c r="H48" s="73" t="s">
        <v>8</v>
      </c>
      <c r="I48" s="74" t="s">
        <v>835</v>
      </c>
      <c r="J48" s="75" t="s">
        <v>802</v>
      </c>
      <c r="K48" s="74" t="s">
        <v>801</v>
      </c>
      <c r="L48" s="76">
        <v>0</v>
      </c>
      <c r="M48" s="76">
        <v>25000</v>
      </c>
      <c r="N48" s="76">
        <v>15000</v>
      </c>
      <c r="O48" s="76">
        <v>0</v>
      </c>
      <c r="P48" s="76">
        <v>15000</v>
      </c>
      <c r="Q48" s="76">
        <v>15000</v>
      </c>
      <c r="R48" s="76">
        <v>15000</v>
      </c>
      <c r="S48" s="77">
        <f>Q48/M48</f>
        <v>0.6</v>
      </c>
      <c r="T48" s="77">
        <v>0.6</v>
      </c>
      <c r="U48" s="71" t="s">
        <v>784</v>
      </c>
      <c r="V48" s="71" t="s">
        <v>364</v>
      </c>
      <c r="W48" s="71" t="s">
        <v>32</v>
      </c>
      <c r="X48" s="71" t="s">
        <v>678</v>
      </c>
      <c r="Y48" s="71" t="s">
        <v>67</v>
      </c>
      <c r="Z48" s="73" t="s">
        <v>32</v>
      </c>
      <c r="AA48" s="73" t="s">
        <v>678</v>
      </c>
      <c r="AB48" s="73"/>
      <c r="AC48" s="73" t="s">
        <v>1078</v>
      </c>
      <c r="AD48" s="73"/>
    </row>
    <row r="49" spans="1:30" ht="27" x14ac:dyDescent="0.25">
      <c r="A49" s="82">
        <v>1</v>
      </c>
      <c r="B49" s="81"/>
      <c r="C49" s="81"/>
      <c r="D49" s="68"/>
      <c r="E49" s="69" t="s">
        <v>982</v>
      </c>
      <c r="F49" s="81"/>
      <c r="G49" s="81"/>
      <c r="H49" s="81"/>
      <c r="I49" s="81"/>
      <c r="J49" s="81"/>
      <c r="K49" s="81"/>
      <c r="L49" s="79">
        <f t="shared" ref="L49:R49" si="10">+L48</f>
        <v>0</v>
      </c>
      <c r="M49" s="79">
        <f t="shared" si="10"/>
        <v>25000</v>
      </c>
      <c r="N49" s="79">
        <f t="shared" si="10"/>
        <v>15000</v>
      </c>
      <c r="O49" s="79">
        <f t="shared" si="10"/>
        <v>0</v>
      </c>
      <c r="P49" s="79">
        <f t="shared" si="10"/>
        <v>15000</v>
      </c>
      <c r="Q49" s="79">
        <f t="shared" si="10"/>
        <v>15000</v>
      </c>
      <c r="R49" s="79">
        <f t="shared" si="10"/>
        <v>15000</v>
      </c>
      <c r="S49" s="80">
        <f xml:space="preserve"> Q49/M49</f>
        <v>0.6</v>
      </c>
      <c r="T49" s="80">
        <f>(+T48)/A49</f>
        <v>0.6</v>
      </c>
      <c r="U49" s="110" t="s">
        <v>791</v>
      </c>
      <c r="V49" s="110"/>
      <c r="W49" s="110"/>
      <c r="X49" s="110"/>
      <c r="Y49" s="110"/>
      <c r="Z49" s="110"/>
      <c r="AA49" s="110"/>
      <c r="AB49" s="110"/>
      <c r="AC49" s="110"/>
      <c r="AD49" s="110"/>
    </row>
    <row r="50" spans="1:30" ht="18" x14ac:dyDescent="0.25">
      <c r="A50" s="68"/>
      <c r="B50" s="67"/>
      <c r="C50" s="67"/>
      <c r="D50" s="68"/>
      <c r="E50" s="69" t="s">
        <v>1009</v>
      </c>
      <c r="F50" s="67"/>
      <c r="G50" s="67"/>
      <c r="H50" s="67"/>
      <c r="I50" s="81"/>
      <c r="J50" s="81"/>
      <c r="K50" s="81"/>
      <c r="L50" s="79"/>
      <c r="M50" s="79"/>
      <c r="N50" s="79"/>
      <c r="O50" s="79"/>
      <c r="P50" s="79"/>
      <c r="Q50" s="79"/>
      <c r="R50" s="79"/>
      <c r="S50" s="80"/>
      <c r="T50" s="80"/>
      <c r="U50" s="116"/>
      <c r="V50" s="117"/>
      <c r="W50" s="117"/>
      <c r="X50" s="117"/>
      <c r="Y50" s="117"/>
      <c r="Z50" s="117"/>
      <c r="AA50" s="117"/>
      <c r="AB50" s="117"/>
      <c r="AC50" s="117"/>
      <c r="AD50" s="118"/>
    </row>
    <row r="51" spans="1:30" ht="27" x14ac:dyDescent="0.25">
      <c r="A51" s="71">
        <v>1</v>
      </c>
      <c r="B51" s="71" t="s">
        <v>1010</v>
      </c>
      <c r="C51" s="72" t="s">
        <v>940</v>
      </c>
      <c r="D51" s="71" t="s">
        <v>596</v>
      </c>
      <c r="E51" s="73" t="s">
        <v>597</v>
      </c>
      <c r="F51" s="71" t="s">
        <v>17</v>
      </c>
      <c r="G51" s="72" t="s">
        <v>18</v>
      </c>
      <c r="H51" s="73" t="s">
        <v>8</v>
      </c>
      <c r="I51" s="74" t="s">
        <v>835</v>
      </c>
      <c r="J51" s="75" t="s">
        <v>802</v>
      </c>
      <c r="K51" s="74" t="s">
        <v>801</v>
      </c>
      <c r="L51" s="76">
        <v>1000000</v>
      </c>
      <c r="M51" s="76">
        <v>1000000</v>
      </c>
      <c r="N51" s="76">
        <v>18604.650000000001</v>
      </c>
      <c r="O51" s="76">
        <v>18604.650000000001</v>
      </c>
      <c r="P51" s="76">
        <v>0</v>
      </c>
      <c r="Q51" s="76">
        <v>18604.650000000001</v>
      </c>
      <c r="R51" s="76">
        <v>18604.650000000001</v>
      </c>
      <c r="S51" s="77">
        <f>Q51/M51</f>
        <v>1.860465E-2</v>
      </c>
      <c r="T51" s="77">
        <v>0.02</v>
      </c>
      <c r="U51" s="71" t="s">
        <v>784</v>
      </c>
      <c r="V51" s="71" t="s">
        <v>33</v>
      </c>
      <c r="W51" s="71" t="s">
        <v>32</v>
      </c>
      <c r="X51" s="71" t="s">
        <v>33</v>
      </c>
      <c r="Y51" s="71" t="s">
        <v>34</v>
      </c>
      <c r="Z51" s="73" t="s">
        <v>32</v>
      </c>
      <c r="AA51" s="73" t="s">
        <v>678</v>
      </c>
      <c r="AB51" s="73"/>
      <c r="AC51" s="73" t="s">
        <v>833</v>
      </c>
      <c r="AD51" s="73"/>
    </row>
    <row r="52" spans="1:30" ht="27" x14ac:dyDescent="0.25">
      <c r="A52" s="71">
        <v>2</v>
      </c>
      <c r="B52" s="71" t="s">
        <v>1011</v>
      </c>
      <c r="C52" s="72" t="s">
        <v>940</v>
      </c>
      <c r="D52" s="71" t="s">
        <v>598</v>
      </c>
      <c r="E52" s="73" t="s">
        <v>595</v>
      </c>
      <c r="F52" s="71" t="s">
        <v>17</v>
      </c>
      <c r="G52" s="72" t="s">
        <v>18</v>
      </c>
      <c r="H52" s="73" t="s">
        <v>8</v>
      </c>
      <c r="I52" s="74" t="s">
        <v>835</v>
      </c>
      <c r="J52" s="75" t="s">
        <v>802</v>
      </c>
      <c r="K52" s="74" t="s">
        <v>801</v>
      </c>
      <c r="L52" s="76">
        <v>2000000</v>
      </c>
      <c r="M52" s="76">
        <v>2000000</v>
      </c>
      <c r="N52" s="76">
        <v>543749.57999999996</v>
      </c>
      <c r="O52" s="76">
        <v>227083.41</v>
      </c>
      <c r="P52" s="76">
        <v>316666.17</v>
      </c>
      <c r="Q52" s="76">
        <v>543749.57999999996</v>
      </c>
      <c r="R52" s="76">
        <v>543749.57999999996</v>
      </c>
      <c r="S52" s="77">
        <f>Q52/M52</f>
        <v>0.27187478999999998</v>
      </c>
      <c r="T52" s="77">
        <v>0.27</v>
      </c>
      <c r="U52" s="71" t="s">
        <v>784</v>
      </c>
      <c r="V52" s="71" t="s">
        <v>33</v>
      </c>
      <c r="W52" s="71" t="s">
        <v>32</v>
      </c>
      <c r="X52" s="71" t="s">
        <v>212</v>
      </c>
      <c r="Y52" s="71" t="s">
        <v>34</v>
      </c>
      <c r="Z52" s="73" t="s">
        <v>32</v>
      </c>
      <c r="AA52" s="73" t="s">
        <v>678</v>
      </c>
      <c r="AB52" s="73"/>
      <c r="AC52" s="73" t="s">
        <v>833</v>
      </c>
      <c r="AD52" s="73"/>
    </row>
    <row r="53" spans="1:30" ht="36" x14ac:dyDescent="0.25">
      <c r="A53" s="82">
        <v>2</v>
      </c>
      <c r="B53" s="81"/>
      <c r="C53" s="81"/>
      <c r="D53" s="68"/>
      <c r="E53" s="69" t="s">
        <v>1012</v>
      </c>
      <c r="F53" s="81"/>
      <c r="G53" s="81"/>
      <c r="H53" s="81"/>
      <c r="I53" s="81"/>
      <c r="J53" s="81"/>
      <c r="K53" s="81"/>
      <c r="L53" s="79">
        <f t="shared" ref="L53:R53" si="11">+L51+L52</f>
        <v>3000000</v>
      </c>
      <c r="M53" s="79">
        <f t="shared" si="11"/>
        <v>3000000</v>
      </c>
      <c r="N53" s="79">
        <f t="shared" si="11"/>
        <v>562354.23</v>
      </c>
      <c r="O53" s="79">
        <f t="shared" si="11"/>
        <v>245688.06</v>
      </c>
      <c r="P53" s="79">
        <f t="shared" si="11"/>
        <v>316666.17</v>
      </c>
      <c r="Q53" s="79">
        <f t="shared" si="11"/>
        <v>562354.23</v>
      </c>
      <c r="R53" s="79">
        <f t="shared" si="11"/>
        <v>562354.23</v>
      </c>
      <c r="S53" s="80">
        <f xml:space="preserve"> Q53/M53</f>
        <v>0.18745140999999998</v>
      </c>
      <c r="T53" s="80">
        <f>(+T51+T52)/A53</f>
        <v>0.14500000000000002</v>
      </c>
      <c r="U53" s="110" t="s">
        <v>791</v>
      </c>
      <c r="V53" s="110"/>
      <c r="W53" s="110"/>
      <c r="X53" s="110"/>
      <c r="Y53" s="110"/>
      <c r="Z53" s="110"/>
      <c r="AA53" s="110"/>
      <c r="AB53" s="110"/>
      <c r="AC53" s="110"/>
      <c r="AD53" s="110"/>
    </row>
    <row r="54" spans="1:30" x14ac:dyDescent="0.25">
      <c r="A54" s="68"/>
      <c r="B54" s="67"/>
      <c r="C54" s="67"/>
      <c r="D54" s="68"/>
      <c r="E54" s="69" t="s">
        <v>829</v>
      </c>
      <c r="F54" s="67"/>
      <c r="G54" s="67"/>
      <c r="H54" s="67"/>
      <c r="I54" s="81"/>
      <c r="J54" s="81"/>
      <c r="K54" s="81"/>
      <c r="L54" s="79"/>
      <c r="M54" s="79"/>
      <c r="N54" s="79"/>
      <c r="O54" s="79"/>
      <c r="P54" s="79"/>
      <c r="Q54" s="79"/>
      <c r="R54" s="79"/>
      <c r="S54" s="80"/>
      <c r="T54" s="80"/>
      <c r="U54" s="116"/>
      <c r="V54" s="117"/>
      <c r="W54" s="117"/>
      <c r="X54" s="117"/>
      <c r="Y54" s="117"/>
      <c r="Z54" s="117"/>
      <c r="AA54" s="117"/>
      <c r="AB54" s="117"/>
      <c r="AC54" s="117"/>
      <c r="AD54" s="118"/>
    </row>
    <row r="55" spans="1:30" ht="27" x14ac:dyDescent="0.25">
      <c r="A55" s="71">
        <v>1</v>
      </c>
      <c r="B55" s="71" t="s">
        <v>1013</v>
      </c>
      <c r="C55" s="72" t="s">
        <v>940</v>
      </c>
      <c r="D55" s="71" t="s">
        <v>599</v>
      </c>
      <c r="E55" s="73" t="s">
        <v>600</v>
      </c>
      <c r="F55" s="71" t="s">
        <v>17</v>
      </c>
      <c r="G55" s="72" t="s">
        <v>18</v>
      </c>
      <c r="H55" s="73" t="s">
        <v>8</v>
      </c>
      <c r="I55" s="74" t="s">
        <v>835</v>
      </c>
      <c r="J55" s="75" t="s">
        <v>802</v>
      </c>
      <c r="K55" s="74" t="s">
        <v>801</v>
      </c>
      <c r="L55" s="76">
        <v>11270104</v>
      </c>
      <c r="M55" s="76">
        <v>12806990.17</v>
      </c>
      <c r="N55" s="76">
        <v>8297215.1900000004</v>
      </c>
      <c r="O55" s="76">
        <v>6226559.96</v>
      </c>
      <c r="P55" s="76">
        <v>2070655.23</v>
      </c>
      <c r="Q55" s="76">
        <v>8297215.1900000004</v>
      </c>
      <c r="R55" s="76">
        <v>8246619.25</v>
      </c>
      <c r="S55" s="77">
        <f t="shared" ref="S55:S63" si="12">Q55/M55</f>
        <v>0.64786613246850022</v>
      </c>
      <c r="T55" s="77">
        <v>0.65</v>
      </c>
      <c r="U55" s="71" t="s">
        <v>784</v>
      </c>
      <c r="V55" s="71" t="s">
        <v>33</v>
      </c>
      <c r="W55" s="71" t="s">
        <v>32</v>
      </c>
      <c r="X55" s="71" t="s">
        <v>33</v>
      </c>
      <c r="Y55" s="71" t="s">
        <v>34</v>
      </c>
      <c r="Z55" s="73" t="s">
        <v>32</v>
      </c>
      <c r="AA55" s="73" t="s">
        <v>678</v>
      </c>
      <c r="AB55" s="73"/>
      <c r="AC55" s="73" t="s">
        <v>833</v>
      </c>
      <c r="AD55" s="73"/>
    </row>
    <row r="56" spans="1:30" ht="27" x14ac:dyDescent="0.25">
      <c r="A56" s="71">
        <v>2</v>
      </c>
      <c r="B56" s="71" t="s">
        <v>1014</v>
      </c>
      <c r="C56" s="72" t="s">
        <v>940</v>
      </c>
      <c r="D56" s="71" t="s">
        <v>601</v>
      </c>
      <c r="E56" s="73" t="s">
        <v>602</v>
      </c>
      <c r="F56" s="71" t="s">
        <v>17</v>
      </c>
      <c r="G56" s="72" t="s">
        <v>18</v>
      </c>
      <c r="H56" s="73" t="s">
        <v>8</v>
      </c>
      <c r="I56" s="74" t="s">
        <v>835</v>
      </c>
      <c r="J56" s="75" t="s">
        <v>802</v>
      </c>
      <c r="K56" s="74" t="s">
        <v>801</v>
      </c>
      <c r="L56" s="76">
        <v>3175261</v>
      </c>
      <c r="M56" s="76">
        <v>3791410.9</v>
      </c>
      <c r="N56" s="76">
        <v>2310156.66</v>
      </c>
      <c r="O56" s="76">
        <v>1890536.02</v>
      </c>
      <c r="P56" s="76">
        <v>419620.64</v>
      </c>
      <c r="Q56" s="76">
        <v>2310156.66</v>
      </c>
      <c r="R56" s="76">
        <v>2305126.83</v>
      </c>
      <c r="S56" s="77">
        <f t="shared" si="12"/>
        <v>0.60931318734141959</v>
      </c>
      <c r="T56" s="77">
        <v>0.61</v>
      </c>
      <c r="U56" s="71" t="s">
        <v>784</v>
      </c>
      <c r="V56" s="71" t="s">
        <v>33</v>
      </c>
      <c r="W56" s="71" t="s">
        <v>32</v>
      </c>
      <c r="X56" s="71" t="s">
        <v>33</v>
      </c>
      <c r="Y56" s="71" t="s">
        <v>34</v>
      </c>
      <c r="Z56" s="73" t="s">
        <v>32</v>
      </c>
      <c r="AA56" s="73" t="s">
        <v>678</v>
      </c>
      <c r="AB56" s="73"/>
      <c r="AC56" s="73" t="s">
        <v>833</v>
      </c>
      <c r="AD56" s="73"/>
    </row>
    <row r="57" spans="1:30" ht="27" x14ac:dyDescent="0.25">
      <c r="A57" s="71">
        <v>3</v>
      </c>
      <c r="B57" s="71" t="s">
        <v>1013</v>
      </c>
      <c r="C57" s="72" t="s">
        <v>940</v>
      </c>
      <c r="D57" s="71" t="s">
        <v>603</v>
      </c>
      <c r="E57" s="73" t="s">
        <v>604</v>
      </c>
      <c r="F57" s="71" t="s">
        <v>17</v>
      </c>
      <c r="G57" s="72" t="s">
        <v>18</v>
      </c>
      <c r="H57" s="73" t="s">
        <v>8</v>
      </c>
      <c r="I57" s="74" t="s">
        <v>835</v>
      </c>
      <c r="J57" s="75" t="s">
        <v>802</v>
      </c>
      <c r="K57" s="74" t="s">
        <v>801</v>
      </c>
      <c r="L57" s="76">
        <v>29000000</v>
      </c>
      <c r="M57" s="76">
        <v>29000000</v>
      </c>
      <c r="N57" s="76">
        <v>23723729</v>
      </c>
      <c r="O57" s="76">
        <v>19534968</v>
      </c>
      <c r="P57" s="76">
        <v>4188761</v>
      </c>
      <c r="Q57" s="76">
        <v>23723729</v>
      </c>
      <c r="R57" s="76">
        <v>23723729</v>
      </c>
      <c r="S57" s="77">
        <f t="shared" si="12"/>
        <v>0.81805962068965521</v>
      </c>
      <c r="T57" s="77">
        <v>0.82</v>
      </c>
      <c r="U57" s="71" t="s">
        <v>784</v>
      </c>
      <c r="V57" s="71" t="s">
        <v>33</v>
      </c>
      <c r="W57" s="71" t="s">
        <v>32</v>
      </c>
      <c r="X57" s="71" t="s">
        <v>33</v>
      </c>
      <c r="Y57" s="71" t="s">
        <v>34</v>
      </c>
      <c r="Z57" s="73" t="s">
        <v>32</v>
      </c>
      <c r="AA57" s="73" t="s">
        <v>678</v>
      </c>
      <c r="AB57" s="73"/>
      <c r="AC57" s="73" t="s">
        <v>833</v>
      </c>
      <c r="AD57" s="73"/>
    </row>
    <row r="58" spans="1:30" ht="27" x14ac:dyDescent="0.25">
      <c r="A58" s="71">
        <v>4</v>
      </c>
      <c r="B58" s="71" t="s">
        <v>1015</v>
      </c>
      <c r="C58" s="72" t="s">
        <v>940</v>
      </c>
      <c r="D58" s="71" t="s">
        <v>605</v>
      </c>
      <c r="E58" s="73" t="s">
        <v>606</v>
      </c>
      <c r="F58" s="71" t="s">
        <v>17</v>
      </c>
      <c r="G58" s="72" t="s">
        <v>18</v>
      </c>
      <c r="H58" s="73" t="s">
        <v>8</v>
      </c>
      <c r="I58" s="74" t="s">
        <v>835</v>
      </c>
      <c r="J58" s="75" t="s">
        <v>802</v>
      </c>
      <c r="K58" s="74" t="s">
        <v>801</v>
      </c>
      <c r="L58" s="76">
        <v>3068825</v>
      </c>
      <c r="M58" s="76">
        <v>3043294.97</v>
      </c>
      <c r="N58" s="76">
        <v>1857446.29</v>
      </c>
      <c r="O58" s="76">
        <v>1439492.56</v>
      </c>
      <c r="P58" s="76">
        <v>417953.73</v>
      </c>
      <c r="Q58" s="76">
        <v>1857446.29</v>
      </c>
      <c r="R58" s="76">
        <v>1851032.51</v>
      </c>
      <c r="S58" s="77">
        <f t="shared" si="12"/>
        <v>0.61034053823576617</v>
      </c>
      <c r="T58" s="77">
        <v>0.61</v>
      </c>
      <c r="U58" s="71" t="s">
        <v>784</v>
      </c>
      <c r="V58" s="71" t="s">
        <v>33</v>
      </c>
      <c r="W58" s="71" t="s">
        <v>32</v>
      </c>
      <c r="X58" s="71" t="s">
        <v>33</v>
      </c>
      <c r="Y58" s="71" t="s">
        <v>34</v>
      </c>
      <c r="Z58" s="73" t="s">
        <v>32</v>
      </c>
      <c r="AA58" s="73" t="s">
        <v>678</v>
      </c>
      <c r="AB58" s="73"/>
      <c r="AC58" s="73" t="s">
        <v>833</v>
      </c>
      <c r="AD58" s="73"/>
    </row>
    <row r="59" spans="1:30" ht="27" x14ac:dyDescent="0.25">
      <c r="A59" s="71">
        <v>5</v>
      </c>
      <c r="B59" s="71" t="s">
        <v>1016</v>
      </c>
      <c r="C59" s="72" t="s">
        <v>940</v>
      </c>
      <c r="D59" s="71" t="s">
        <v>607</v>
      </c>
      <c r="E59" s="73" t="s">
        <v>608</v>
      </c>
      <c r="F59" s="71" t="s">
        <v>17</v>
      </c>
      <c r="G59" s="72" t="s">
        <v>18</v>
      </c>
      <c r="H59" s="73" t="s">
        <v>8</v>
      </c>
      <c r="I59" s="74" t="s">
        <v>835</v>
      </c>
      <c r="J59" s="75" t="s">
        <v>802</v>
      </c>
      <c r="K59" s="74" t="s">
        <v>801</v>
      </c>
      <c r="L59" s="76">
        <v>2165539</v>
      </c>
      <c r="M59" s="76">
        <v>2081518.15</v>
      </c>
      <c r="N59" s="76">
        <v>1421847.51</v>
      </c>
      <c r="O59" s="76">
        <v>1110467.08</v>
      </c>
      <c r="P59" s="76">
        <v>311380.43</v>
      </c>
      <c r="Q59" s="76">
        <v>1421847.51</v>
      </c>
      <c r="R59" s="76">
        <v>1413025.49</v>
      </c>
      <c r="S59" s="77">
        <f t="shared" si="12"/>
        <v>0.68308196591992243</v>
      </c>
      <c r="T59" s="77">
        <v>0.68</v>
      </c>
      <c r="U59" s="71" t="s">
        <v>784</v>
      </c>
      <c r="V59" s="71" t="s">
        <v>33</v>
      </c>
      <c r="W59" s="71" t="s">
        <v>32</v>
      </c>
      <c r="X59" s="71" t="s">
        <v>33</v>
      </c>
      <c r="Y59" s="71" t="s">
        <v>34</v>
      </c>
      <c r="Z59" s="73" t="s">
        <v>32</v>
      </c>
      <c r="AA59" s="73" t="s">
        <v>678</v>
      </c>
      <c r="AB59" s="73"/>
      <c r="AC59" s="73" t="s">
        <v>1017</v>
      </c>
      <c r="AD59" s="73"/>
    </row>
    <row r="60" spans="1:30" ht="27" x14ac:dyDescent="0.25">
      <c r="A60" s="71">
        <v>6</v>
      </c>
      <c r="B60" s="71" t="s">
        <v>1018</v>
      </c>
      <c r="C60" s="72" t="s">
        <v>940</v>
      </c>
      <c r="D60" s="71" t="s">
        <v>609</v>
      </c>
      <c r="E60" s="73" t="s">
        <v>610</v>
      </c>
      <c r="F60" s="71" t="s">
        <v>17</v>
      </c>
      <c r="G60" s="72" t="s">
        <v>18</v>
      </c>
      <c r="H60" s="73" t="s">
        <v>8</v>
      </c>
      <c r="I60" s="74" t="s">
        <v>835</v>
      </c>
      <c r="J60" s="75" t="s">
        <v>802</v>
      </c>
      <c r="K60" s="74" t="s">
        <v>801</v>
      </c>
      <c r="L60" s="76">
        <v>1532225</v>
      </c>
      <c r="M60" s="76">
        <v>1189551.49</v>
      </c>
      <c r="N60" s="76">
        <v>794665.33</v>
      </c>
      <c r="O60" s="76">
        <v>685882.07</v>
      </c>
      <c r="P60" s="76">
        <v>108783.26</v>
      </c>
      <c r="Q60" s="76">
        <v>794665.33</v>
      </c>
      <c r="R60" s="76">
        <v>793521.31</v>
      </c>
      <c r="S60" s="77">
        <f t="shared" si="12"/>
        <v>0.66803777447246104</v>
      </c>
      <c r="T60" s="77">
        <v>0.67</v>
      </c>
      <c r="U60" s="71" t="s">
        <v>784</v>
      </c>
      <c r="V60" s="71" t="s">
        <v>33</v>
      </c>
      <c r="W60" s="71" t="s">
        <v>32</v>
      </c>
      <c r="X60" s="71" t="s">
        <v>33</v>
      </c>
      <c r="Y60" s="71" t="s">
        <v>34</v>
      </c>
      <c r="Z60" s="73" t="s">
        <v>32</v>
      </c>
      <c r="AA60" s="73" t="s">
        <v>678</v>
      </c>
      <c r="AB60" s="73"/>
      <c r="AC60" s="73" t="s">
        <v>833</v>
      </c>
      <c r="AD60" s="73"/>
    </row>
    <row r="61" spans="1:30" ht="27" x14ac:dyDescent="0.25">
      <c r="A61" s="71">
        <v>7</v>
      </c>
      <c r="B61" s="71" t="s">
        <v>1018</v>
      </c>
      <c r="C61" s="72" t="s">
        <v>940</v>
      </c>
      <c r="D61" s="71" t="s">
        <v>611</v>
      </c>
      <c r="E61" s="73" t="s">
        <v>612</v>
      </c>
      <c r="F61" s="71" t="s">
        <v>17</v>
      </c>
      <c r="G61" s="72" t="s">
        <v>18</v>
      </c>
      <c r="H61" s="73" t="s">
        <v>8</v>
      </c>
      <c r="I61" s="74" t="s">
        <v>835</v>
      </c>
      <c r="J61" s="75" t="s">
        <v>802</v>
      </c>
      <c r="K61" s="74" t="s">
        <v>801</v>
      </c>
      <c r="L61" s="76">
        <v>130243</v>
      </c>
      <c r="M61" s="76">
        <v>282766.57</v>
      </c>
      <c r="N61" s="76">
        <v>187573.45</v>
      </c>
      <c r="O61" s="76">
        <v>134706.41</v>
      </c>
      <c r="P61" s="76">
        <v>52867.040000000001</v>
      </c>
      <c r="Q61" s="76">
        <v>187573.45</v>
      </c>
      <c r="R61" s="76">
        <v>186385.87</v>
      </c>
      <c r="S61" s="77">
        <f t="shared" si="12"/>
        <v>0.66335086923464825</v>
      </c>
      <c r="T61" s="77">
        <v>0.66</v>
      </c>
      <c r="U61" s="71" t="s">
        <v>784</v>
      </c>
      <c r="V61" s="71" t="s">
        <v>33</v>
      </c>
      <c r="W61" s="71" t="s">
        <v>32</v>
      </c>
      <c r="X61" s="71" t="s">
        <v>33</v>
      </c>
      <c r="Y61" s="71" t="s">
        <v>34</v>
      </c>
      <c r="Z61" s="73" t="s">
        <v>32</v>
      </c>
      <c r="AA61" s="73" t="s">
        <v>678</v>
      </c>
      <c r="AB61" s="73"/>
      <c r="AC61" s="73" t="s">
        <v>833</v>
      </c>
      <c r="AD61" s="73"/>
    </row>
    <row r="62" spans="1:30" ht="27" x14ac:dyDescent="0.25">
      <c r="A62" s="71">
        <v>8</v>
      </c>
      <c r="B62" s="71" t="s">
        <v>1016</v>
      </c>
      <c r="C62" s="72" t="s">
        <v>940</v>
      </c>
      <c r="D62" s="71" t="s">
        <v>613</v>
      </c>
      <c r="E62" s="73" t="s">
        <v>614</v>
      </c>
      <c r="F62" s="71" t="s">
        <v>17</v>
      </c>
      <c r="G62" s="72" t="s">
        <v>18</v>
      </c>
      <c r="H62" s="73" t="s">
        <v>8</v>
      </c>
      <c r="I62" s="74" t="s">
        <v>835</v>
      </c>
      <c r="J62" s="75" t="s">
        <v>802</v>
      </c>
      <c r="K62" s="74" t="s">
        <v>801</v>
      </c>
      <c r="L62" s="76">
        <v>819182</v>
      </c>
      <c r="M62" s="76">
        <v>1131718.68</v>
      </c>
      <c r="N62" s="76">
        <v>824339.79</v>
      </c>
      <c r="O62" s="76">
        <v>663832.59</v>
      </c>
      <c r="P62" s="76">
        <v>160507.20000000001</v>
      </c>
      <c r="Q62" s="76">
        <v>824339.79</v>
      </c>
      <c r="R62" s="76">
        <v>820440.66</v>
      </c>
      <c r="S62" s="77">
        <f t="shared" si="12"/>
        <v>0.72839638027358533</v>
      </c>
      <c r="T62" s="77">
        <v>0.73</v>
      </c>
      <c r="U62" s="71" t="s">
        <v>784</v>
      </c>
      <c r="V62" s="71" t="s">
        <v>33</v>
      </c>
      <c r="W62" s="71" t="s">
        <v>32</v>
      </c>
      <c r="X62" s="71" t="s">
        <v>33</v>
      </c>
      <c r="Y62" s="71" t="s">
        <v>34</v>
      </c>
      <c r="Z62" s="73" t="s">
        <v>32</v>
      </c>
      <c r="AA62" s="73" t="s">
        <v>678</v>
      </c>
      <c r="AB62" s="73"/>
      <c r="AC62" s="73" t="s">
        <v>833</v>
      </c>
      <c r="AD62" s="73"/>
    </row>
    <row r="63" spans="1:30" ht="36" x14ac:dyDescent="0.25">
      <c r="A63" s="71">
        <v>9</v>
      </c>
      <c r="B63" s="71" t="s">
        <v>1079</v>
      </c>
      <c r="C63" s="72" t="s">
        <v>940</v>
      </c>
      <c r="D63" s="71" t="s">
        <v>1080</v>
      </c>
      <c r="E63" s="73" t="s">
        <v>1081</v>
      </c>
      <c r="F63" s="71" t="s">
        <v>17</v>
      </c>
      <c r="G63" s="72" t="s">
        <v>18</v>
      </c>
      <c r="H63" s="73" t="s">
        <v>8</v>
      </c>
      <c r="I63" s="74" t="s">
        <v>835</v>
      </c>
      <c r="J63" s="75" t="s">
        <v>802</v>
      </c>
      <c r="K63" s="74" t="s">
        <v>801</v>
      </c>
      <c r="L63" s="76">
        <v>0</v>
      </c>
      <c r="M63" s="76">
        <v>40000</v>
      </c>
      <c r="N63" s="76">
        <v>40000</v>
      </c>
      <c r="O63" s="76">
        <v>0</v>
      </c>
      <c r="P63" s="76">
        <v>40000</v>
      </c>
      <c r="Q63" s="76">
        <v>40000</v>
      </c>
      <c r="R63" s="76">
        <v>40000</v>
      </c>
      <c r="S63" s="77">
        <f t="shared" si="12"/>
        <v>1</v>
      </c>
      <c r="T63" s="77">
        <v>0</v>
      </c>
      <c r="U63" s="71" t="s">
        <v>784</v>
      </c>
      <c r="V63" s="71" t="s">
        <v>433</v>
      </c>
      <c r="W63" s="71" t="s">
        <v>32</v>
      </c>
      <c r="X63" s="71" t="s">
        <v>433</v>
      </c>
      <c r="Y63" s="71" t="s">
        <v>396</v>
      </c>
      <c r="Z63" s="73" t="s">
        <v>32</v>
      </c>
      <c r="AA63" s="73" t="s">
        <v>396</v>
      </c>
      <c r="AB63" s="73"/>
      <c r="AC63" s="73" t="s">
        <v>1082</v>
      </c>
      <c r="AD63" s="73"/>
    </row>
    <row r="64" spans="1:30" ht="27" x14ac:dyDescent="0.25">
      <c r="A64" s="82">
        <v>9</v>
      </c>
      <c r="B64" s="81"/>
      <c r="C64" s="81"/>
      <c r="D64" s="68"/>
      <c r="E64" s="69" t="s">
        <v>832</v>
      </c>
      <c r="F64" s="81"/>
      <c r="G64" s="81"/>
      <c r="H64" s="81"/>
      <c r="I64" s="81"/>
      <c r="J64" s="81"/>
      <c r="K64" s="81"/>
      <c r="L64" s="79">
        <f t="shared" ref="L64:R64" si="13">+L55+L56+L57+L58+L59+L60+L61+L62+L63</f>
        <v>51161379</v>
      </c>
      <c r="M64" s="79">
        <f t="shared" si="13"/>
        <v>53367250.93</v>
      </c>
      <c r="N64" s="79">
        <f t="shared" si="13"/>
        <v>39456973.219999999</v>
      </c>
      <c r="O64" s="79">
        <f t="shared" si="13"/>
        <v>31686444.689999998</v>
      </c>
      <c r="P64" s="79">
        <f t="shared" si="13"/>
        <v>7770528.5299999993</v>
      </c>
      <c r="Q64" s="79">
        <f t="shared" si="13"/>
        <v>39456973.219999999</v>
      </c>
      <c r="R64" s="79">
        <f t="shared" si="13"/>
        <v>39379880.919999994</v>
      </c>
      <c r="S64" s="80">
        <f xml:space="preserve"> Q64/M64</f>
        <v>0.73934805582836494</v>
      </c>
      <c r="T64" s="80">
        <f>(+T55+T56+T57+T58+T59+T60+T61+T62+T63)/A64</f>
        <v>0.60333333333333328</v>
      </c>
      <c r="U64" s="110" t="s">
        <v>791</v>
      </c>
      <c r="V64" s="110"/>
      <c r="W64" s="110"/>
      <c r="X64" s="110"/>
      <c r="Y64" s="110"/>
      <c r="Z64" s="110"/>
      <c r="AA64" s="110"/>
      <c r="AB64" s="110"/>
      <c r="AC64" s="110"/>
      <c r="AD64" s="110"/>
    </row>
    <row r="65" spans="1:30" ht="18" x14ac:dyDescent="0.25">
      <c r="A65" s="68"/>
      <c r="B65" s="67"/>
      <c r="C65" s="67"/>
      <c r="D65" s="68"/>
      <c r="E65" s="69" t="s">
        <v>983</v>
      </c>
      <c r="F65" s="67"/>
      <c r="G65" s="67"/>
      <c r="H65" s="67"/>
      <c r="I65" s="81"/>
      <c r="J65" s="81"/>
      <c r="K65" s="81"/>
      <c r="L65" s="79"/>
      <c r="M65" s="79"/>
      <c r="N65" s="79"/>
      <c r="O65" s="79"/>
      <c r="P65" s="79"/>
      <c r="Q65" s="79"/>
      <c r="R65" s="79"/>
      <c r="S65" s="80"/>
      <c r="T65" s="80"/>
      <c r="U65" s="116"/>
      <c r="V65" s="117"/>
      <c r="W65" s="117"/>
      <c r="X65" s="117"/>
      <c r="Y65" s="117"/>
      <c r="Z65" s="117"/>
      <c r="AA65" s="117"/>
      <c r="AB65" s="117"/>
      <c r="AC65" s="117"/>
      <c r="AD65" s="118"/>
    </row>
    <row r="66" spans="1:30" ht="27" x14ac:dyDescent="0.25">
      <c r="A66" s="71">
        <v>1</v>
      </c>
      <c r="B66" s="71" t="s">
        <v>984</v>
      </c>
      <c r="C66" s="72" t="s">
        <v>940</v>
      </c>
      <c r="D66" s="71" t="s">
        <v>629</v>
      </c>
      <c r="E66" s="73" t="s">
        <v>630</v>
      </c>
      <c r="F66" s="71" t="s">
        <v>17</v>
      </c>
      <c r="G66" s="72" t="s">
        <v>18</v>
      </c>
      <c r="H66" s="73" t="s">
        <v>8</v>
      </c>
      <c r="I66" s="74" t="s">
        <v>835</v>
      </c>
      <c r="J66" s="75" t="s">
        <v>802</v>
      </c>
      <c r="K66" s="74" t="s">
        <v>896</v>
      </c>
      <c r="L66" s="76">
        <v>20000</v>
      </c>
      <c r="M66" s="76">
        <v>193565</v>
      </c>
      <c r="N66" s="76">
        <v>173565</v>
      </c>
      <c r="O66" s="76">
        <v>0</v>
      </c>
      <c r="P66" s="76">
        <v>173565</v>
      </c>
      <c r="Q66" s="76">
        <v>173565</v>
      </c>
      <c r="R66" s="76">
        <v>0</v>
      </c>
      <c r="S66" s="77">
        <f>Q66/M66</f>
        <v>0.89667553534988242</v>
      </c>
      <c r="T66" s="77">
        <v>0.9</v>
      </c>
      <c r="U66" s="71" t="s">
        <v>784</v>
      </c>
      <c r="V66" s="71" t="s">
        <v>33</v>
      </c>
      <c r="W66" s="71" t="s">
        <v>32</v>
      </c>
      <c r="X66" s="71" t="s">
        <v>678</v>
      </c>
      <c r="Y66" s="71" t="s">
        <v>441</v>
      </c>
      <c r="Z66" s="73" t="s">
        <v>32</v>
      </c>
      <c r="AA66" s="73" t="s">
        <v>678</v>
      </c>
      <c r="AB66" s="73"/>
      <c r="AC66" s="73" t="s">
        <v>833</v>
      </c>
      <c r="AD66" s="73"/>
    </row>
    <row r="67" spans="1:30" ht="27" x14ac:dyDescent="0.25">
      <c r="A67" s="82">
        <v>1</v>
      </c>
      <c r="B67" s="81"/>
      <c r="C67" s="81"/>
      <c r="D67" s="68"/>
      <c r="E67" s="69" t="s">
        <v>985</v>
      </c>
      <c r="F67" s="81"/>
      <c r="G67" s="81"/>
      <c r="H67" s="81"/>
      <c r="I67" s="81"/>
      <c r="J67" s="81"/>
      <c r="K67" s="81"/>
      <c r="L67" s="79">
        <f t="shared" ref="L67:R67" si="14">+L66</f>
        <v>20000</v>
      </c>
      <c r="M67" s="79">
        <f t="shared" si="14"/>
        <v>193565</v>
      </c>
      <c r="N67" s="79">
        <f t="shared" si="14"/>
        <v>173565</v>
      </c>
      <c r="O67" s="79">
        <f t="shared" si="14"/>
        <v>0</v>
      </c>
      <c r="P67" s="79">
        <f t="shared" si="14"/>
        <v>173565</v>
      </c>
      <c r="Q67" s="79">
        <f t="shared" si="14"/>
        <v>173565</v>
      </c>
      <c r="R67" s="79">
        <f t="shared" si="14"/>
        <v>0</v>
      </c>
      <c r="S67" s="80">
        <f xml:space="preserve"> Q67/M67</f>
        <v>0.89667553534988242</v>
      </c>
      <c r="T67" s="80">
        <f>(+T66)/A67</f>
        <v>0.9</v>
      </c>
      <c r="U67" s="110" t="s">
        <v>791</v>
      </c>
      <c r="V67" s="110"/>
      <c r="W67" s="110"/>
      <c r="X67" s="110"/>
      <c r="Y67" s="110"/>
      <c r="Z67" s="110"/>
      <c r="AA67" s="110"/>
      <c r="AB67" s="110"/>
      <c r="AC67" s="110"/>
      <c r="AD67" s="110"/>
    </row>
    <row r="68" spans="1:30" x14ac:dyDescent="0.25">
      <c r="A68" s="68"/>
      <c r="B68" s="67"/>
      <c r="C68" s="67"/>
      <c r="D68" s="68"/>
      <c r="E68" s="69" t="s">
        <v>1019</v>
      </c>
      <c r="F68" s="67"/>
      <c r="G68" s="67"/>
      <c r="H68" s="67"/>
      <c r="I68" s="81"/>
      <c r="J68" s="81"/>
      <c r="K68" s="81"/>
      <c r="L68" s="79"/>
      <c r="M68" s="79"/>
      <c r="N68" s="79"/>
      <c r="O68" s="79"/>
      <c r="P68" s="79"/>
      <c r="Q68" s="79"/>
      <c r="R68" s="79"/>
      <c r="S68" s="80"/>
      <c r="T68" s="80"/>
      <c r="U68" s="116"/>
      <c r="V68" s="117"/>
      <c r="W68" s="117"/>
      <c r="X68" s="117"/>
      <c r="Y68" s="117"/>
      <c r="Z68" s="117"/>
      <c r="AA68" s="117"/>
      <c r="AB68" s="117"/>
      <c r="AC68" s="117"/>
      <c r="AD68" s="118"/>
    </row>
    <row r="69" spans="1:30" ht="27" x14ac:dyDescent="0.25">
      <c r="A69" s="71">
        <v>1</v>
      </c>
      <c r="B69" s="71" t="s">
        <v>1020</v>
      </c>
      <c r="C69" s="72" t="s">
        <v>940</v>
      </c>
      <c r="D69" s="71" t="s">
        <v>631</v>
      </c>
      <c r="E69" s="73" t="s">
        <v>1083</v>
      </c>
      <c r="F69" s="71" t="s">
        <v>17</v>
      </c>
      <c r="G69" s="72" t="s">
        <v>18</v>
      </c>
      <c r="H69" s="73" t="s">
        <v>8</v>
      </c>
      <c r="I69" s="74" t="s">
        <v>835</v>
      </c>
      <c r="J69" s="75" t="s">
        <v>802</v>
      </c>
      <c r="K69" s="74" t="s">
        <v>801</v>
      </c>
      <c r="L69" s="76">
        <v>3848529</v>
      </c>
      <c r="M69" s="76">
        <v>5017129.8899999997</v>
      </c>
      <c r="N69" s="76">
        <v>3178083.97</v>
      </c>
      <c r="O69" s="76">
        <v>2342608.46</v>
      </c>
      <c r="P69" s="76">
        <v>835475.51</v>
      </c>
      <c r="Q69" s="76">
        <v>3178083.97</v>
      </c>
      <c r="R69" s="76">
        <v>3167429.75</v>
      </c>
      <c r="S69" s="77">
        <f>Q69/M69</f>
        <v>0.63344661981633499</v>
      </c>
      <c r="T69" s="77">
        <v>0.63</v>
      </c>
      <c r="U69" s="71" t="s">
        <v>784</v>
      </c>
      <c r="V69" s="71" t="s">
        <v>33</v>
      </c>
      <c r="W69" s="71" t="s">
        <v>32</v>
      </c>
      <c r="X69" s="71" t="s">
        <v>33</v>
      </c>
      <c r="Y69" s="71" t="s">
        <v>34</v>
      </c>
      <c r="Z69" s="73" t="s">
        <v>32</v>
      </c>
      <c r="AA69" s="73" t="s">
        <v>678</v>
      </c>
      <c r="AB69" s="73"/>
      <c r="AC69" s="73" t="s">
        <v>1021</v>
      </c>
      <c r="AD69" s="73"/>
    </row>
    <row r="70" spans="1:30" ht="27" x14ac:dyDescent="0.25">
      <c r="A70" s="82">
        <v>1</v>
      </c>
      <c r="B70" s="81"/>
      <c r="C70" s="81"/>
      <c r="D70" s="68"/>
      <c r="E70" s="69" t="s">
        <v>1022</v>
      </c>
      <c r="F70" s="81"/>
      <c r="G70" s="81"/>
      <c r="H70" s="81"/>
      <c r="I70" s="81"/>
      <c r="J70" s="81"/>
      <c r="K70" s="81"/>
      <c r="L70" s="79">
        <f t="shared" ref="L70:R70" si="15">+L69</f>
        <v>3848529</v>
      </c>
      <c r="M70" s="79">
        <f t="shared" si="15"/>
        <v>5017129.8899999997</v>
      </c>
      <c r="N70" s="79">
        <f t="shared" si="15"/>
        <v>3178083.97</v>
      </c>
      <c r="O70" s="79">
        <f t="shared" si="15"/>
        <v>2342608.46</v>
      </c>
      <c r="P70" s="79">
        <f t="shared" si="15"/>
        <v>835475.51</v>
      </c>
      <c r="Q70" s="79">
        <f t="shared" si="15"/>
        <v>3178083.97</v>
      </c>
      <c r="R70" s="79">
        <f t="shared" si="15"/>
        <v>3167429.75</v>
      </c>
      <c r="S70" s="80">
        <f xml:space="preserve"> Q70/M70</f>
        <v>0.63344661981633499</v>
      </c>
      <c r="T70" s="80">
        <f>(+T69)/A70</f>
        <v>0.63</v>
      </c>
      <c r="U70" s="110" t="s">
        <v>791</v>
      </c>
      <c r="V70" s="110"/>
      <c r="W70" s="110"/>
      <c r="X70" s="110"/>
      <c r="Y70" s="110"/>
      <c r="Z70" s="110"/>
      <c r="AA70" s="110"/>
      <c r="AB70" s="110"/>
      <c r="AC70" s="110"/>
      <c r="AD70" s="110"/>
    </row>
    <row r="71" spans="1:30" ht="18" x14ac:dyDescent="0.25">
      <c r="A71" s="68"/>
      <c r="B71" s="67"/>
      <c r="C71" s="67"/>
      <c r="D71" s="68"/>
      <c r="E71" s="69" t="s">
        <v>916</v>
      </c>
      <c r="F71" s="67"/>
      <c r="G71" s="67"/>
      <c r="H71" s="67"/>
      <c r="I71" s="81"/>
      <c r="J71" s="81"/>
      <c r="K71" s="81"/>
      <c r="L71" s="79"/>
      <c r="M71" s="79"/>
      <c r="N71" s="79"/>
      <c r="O71" s="79"/>
      <c r="P71" s="79"/>
      <c r="Q71" s="79"/>
      <c r="R71" s="79"/>
      <c r="S71" s="80"/>
      <c r="T71" s="80"/>
      <c r="U71" s="116"/>
      <c r="V71" s="117"/>
      <c r="W71" s="117"/>
      <c r="X71" s="117"/>
      <c r="Y71" s="117"/>
      <c r="Z71" s="117"/>
      <c r="AA71" s="117"/>
      <c r="AB71" s="117"/>
      <c r="AC71" s="117"/>
      <c r="AD71" s="118"/>
    </row>
    <row r="72" spans="1:30" ht="27" x14ac:dyDescent="0.25">
      <c r="A72" s="71">
        <v>1</v>
      </c>
      <c r="B72" s="71" t="s">
        <v>1023</v>
      </c>
      <c r="C72" s="72" t="s">
        <v>940</v>
      </c>
      <c r="D72" s="71" t="s">
        <v>632</v>
      </c>
      <c r="E72" s="73" t="s">
        <v>633</v>
      </c>
      <c r="F72" s="71" t="s">
        <v>17</v>
      </c>
      <c r="G72" s="72" t="s">
        <v>18</v>
      </c>
      <c r="H72" s="73" t="s">
        <v>8</v>
      </c>
      <c r="I72" s="74" t="s">
        <v>835</v>
      </c>
      <c r="J72" s="75" t="s">
        <v>802</v>
      </c>
      <c r="K72" s="74" t="s">
        <v>801</v>
      </c>
      <c r="L72" s="76">
        <v>7740481</v>
      </c>
      <c r="M72" s="76">
        <v>10510214.35</v>
      </c>
      <c r="N72" s="76">
        <v>6927849.3200000003</v>
      </c>
      <c r="O72" s="76">
        <v>5422718.6200000001</v>
      </c>
      <c r="P72" s="76">
        <v>1505130.7</v>
      </c>
      <c r="Q72" s="76">
        <v>6927849.3200000003</v>
      </c>
      <c r="R72" s="76">
        <v>6892150.9199999999</v>
      </c>
      <c r="S72" s="77">
        <f>Q72/M72</f>
        <v>0.65915395150813461</v>
      </c>
      <c r="T72" s="77">
        <v>0.66</v>
      </c>
      <c r="U72" s="71" t="s">
        <v>784</v>
      </c>
      <c r="V72" s="71" t="s">
        <v>33</v>
      </c>
      <c r="W72" s="71" t="s">
        <v>32</v>
      </c>
      <c r="X72" s="71" t="s">
        <v>33</v>
      </c>
      <c r="Y72" s="71" t="s">
        <v>34</v>
      </c>
      <c r="Z72" s="73" t="s">
        <v>32</v>
      </c>
      <c r="AA72" s="73" t="s">
        <v>678</v>
      </c>
      <c r="AB72" s="73"/>
      <c r="AC72" s="73" t="s">
        <v>833</v>
      </c>
      <c r="AD72" s="73"/>
    </row>
    <row r="73" spans="1:30" ht="36" x14ac:dyDescent="0.25">
      <c r="A73" s="82">
        <v>1</v>
      </c>
      <c r="B73" s="81"/>
      <c r="C73" s="81"/>
      <c r="D73" s="68"/>
      <c r="E73" s="69" t="s">
        <v>919</v>
      </c>
      <c r="F73" s="81"/>
      <c r="G73" s="81"/>
      <c r="H73" s="81"/>
      <c r="I73" s="81"/>
      <c r="J73" s="81"/>
      <c r="K73" s="81"/>
      <c r="L73" s="79">
        <f t="shared" ref="L73:R73" si="16">+L72</f>
        <v>7740481</v>
      </c>
      <c r="M73" s="79">
        <f t="shared" si="16"/>
        <v>10510214.35</v>
      </c>
      <c r="N73" s="79">
        <f t="shared" si="16"/>
        <v>6927849.3200000003</v>
      </c>
      <c r="O73" s="79">
        <f t="shared" si="16"/>
        <v>5422718.6200000001</v>
      </c>
      <c r="P73" s="79">
        <f t="shared" si="16"/>
        <v>1505130.7</v>
      </c>
      <c r="Q73" s="79">
        <f t="shared" si="16"/>
        <v>6927849.3200000003</v>
      </c>
      <c r="R73" s="79">
        <f t="shared" si="16"/>
        <v>6892150.9199999999</v>
      </c>
      <c r="S73" s="80">
        <f xml:space="preserve"> Q73/M73</f>
        <v>0.65915395150813461</v>
      </c>
      <c r="T73" s="80">
        <f>(+T72)/A73</f>
        <v>0.66</v>
      </c>
      <c r="U73" s="110" t="s">
        <v>791</v>
      </c>
      <c r="V73" s="110"/>
      <c r="W73" s="110"/>
      <c r="X73" s="110"/>
      <c r="Y73" s="110"/>
      <c r="Z73" s="110"/>
      <c r="AA73" s="110"/>
      <c r="AB73" s="110"/>
      <c r="AC73" s="110"/>
      <c r="AD73" s="110"/>
    </row>
    <row r="74" spans="1:30" x14ac:dyDescent="0.25">
      <c r="A74" s="68"/>
      <c r="B74" s="67"/>
      <c r="C74" s="67"/>
      <c r="D74" s="68"/>
      <c r="E74" s="69" t="s">
        <v>920</v>
      </c>
      <c r="F74" s="67"/>
      <c r="G74" s="67"/>
      <c r="H74" s="67"/>
      <c r="I74" s="81"/>
      <c r="J74" s="81"/>
      <c r="K74" s="81"/>
      <c r="L74" s="79"/>
      <c r="M74" s="79"/>
      <c r="N74" s="79"/>
      <c r="O74" s="79"/>
      <c r="P74" s="79"/>
      <c r="Q74" s="79"/>
      <c r="R74" s="79"/>
      <c r="S74" s="80"/>
      <c r="T74" s="80"/>
      <c r="U74" s="116"/>
      <c r="V74" s="117"/>
      <c r="W74" s="117"/>
      <c r="X74" s="117"/>
      <c r="Y74" s="117"/>
      <c r="Z74" s="117"/>
      <c r="AA74" s="117"/>
      <c r="AB74" s="117"/>
      <c r="AC74" s="117"/>
      <c r="AD74" s="118"/>
    </row>
    <row r="75" spans="1:30" ht="27" x14ac:dyDescent="0.25">
      <c r="A75" s="71">
        <v>1</v>
      </c>
      <c r="B75" s="71" t="s">
        <v>1024</v>
      </c>
      <c r="C75" s="72" t="s">
        <v>940</v>
      </c>
      <c r="D75" s="71" t="s">
        <v>636</v>
      </c>
      <c r="E75" s="73" t="s">
        <v>637</v>
      </c>
      <c r="F75" s="71" t="s">
        <v>17</v>
      </c>
      <c r="G75" s="72" t="s">
        <v>18</v>
      </c>
      <c r="H75" s="73" t="s">
        <v>8</v>
      </c>
      <c r="I75" s="74" t="s">
        <v>835</v>
      </c>
      <c r="J75" s="75" t="s">
        <v>802</v>
      </c>
      <c r="K75" s="74" t="s">
        <v>801</v>
      </c>
      <c r="L75" s="76">
        <v>5034220</v>
      </c>
      <c r="M75" s="76">
        <v>5467222.9400000004</v>
      </c>
      <c r="N75" s="76">
        <v>3474822.35</v>
      </c>
      <c r="O75" s="76">
        <v>2569504.9900000002</v>
      </c>
      <c r="P75" s="76">
        <v>905317.36</v>
      </c>
      <c r="Q75" s="76">
        <v>3474822.35</v>
      </c>
      <c r="R75" s="76">
        <v>3462614.19</v>
      </c>
      <c r="S75" s="77">
        <f>Q75/M75</f>
        <v>0.63557356049577884</v>
      </c>
      <c r="T75" s="77">
        <v>0.64</v>
      </c>
      <c r="U75" s="71" t="s">
        <v>784</v>
      </c>
      <c r="V75" s="71" t="s">
        <v>33</v>
      </c>
      <c r="W75" s="71" t="s">
        <v>32</v>
      </c>
      <c r="X75" s="71" t="s">
        <v>33</v>
      </c>
      <c r="Y75" s="71" t="s">
        <v>34</v>
      </c>
      <c r="Z75" s="73" t="s">
        <v>32</v>
      </c>
      <c r="AA75" s="73" t="s">
        <v>678</v>
      </c>
      <c r="AB75" s="73"/>
      <c r="AC75" s="73" t="s">
        <v>833</v>
      </c>
      <c r="AD75" s="73"/>
    </row>
    <row r="76" spans="1:30" ht="27" x14ac:dyDescent="0.25">
      <c r="A76" s="82">
        <v>1</v>
      </c>
      <c r="B76" s="81"/>
      <c r="C76" s="81"/>
      <c r="D76" s="68"/>
      <c r="E76" s="69" t="s">
        <v>922</v>
      </c>
      <c r="F76" s="81"/>
      <c r="G76" s="81"/>
      <c r="H76" s="81"/>
      <c r="I76" s="81"/>
      <c r="J76" s="81"/>
      <c r="K76" s="81"/>
      <c r="L76" s="79">
        <f t="shared" ref="L76:R76" si="17">+L75</f>
        <v>5034220</v>
      </c>
      <c r="M76" s="79">
        <f t="shared" si="17"/>
        <v>5467222.9400000004</v>
      </c>
      <c r="N76" s="79">
        <f t="shared" si="17"/>
        <v>3474822.35</v>
      </c>
      <c r="O76" s="79">
        <f t="shared" si="17"/>
        <v>2569504.9900000002</v>
      </c>
      <c r="P76" s="79">
        <f t="shared" si="17"/>
        <v>905317.36</v>
      </c>
      <c r="Q76" s="79">
        <f t="shared" si="17"/>
        <v>3474822.35</v>
      </c>
      <c r="R76" s="79">
        <f t="shared" si="17"/>
        <v>3462614.19</v>
      </c>
      <c r="S76" s="80">
        <f xml:space="preserve"> Q76/M76</f>
        <v>0.63557356049577884</v>
      </c>
      <c r="T76" s="80">
        <f>(+T75)/A76</f>
        <v>0.64</v>
      </c>
      <c r="U76" s="110" t="s">
        <v>791</v>
      </c>
      <c r="V76" s="110"/>
      <c r="W76" s="110"/>
      <c r="X76" s="110"/>
      <c r="Y76" s="110"/>
      <c r="Z76" s="110"/>
      <c r="AA76" s="110"/>
      <c r="AB76" s="110"/>
      <c r="AC76" s="110"/>
      <c r="AD76" s="110"/>
    </row>
    <row r="77" spans="1:30" x14ac:dyDescent="0.25">
      <c r="A77" s="68"/>
      <c r="B77" s="67"/>
      <c r="C77" s="67"/>
      <c r="D77" s="68"/>
      <c r="E77" s="69" t="s">
        <v>901</v>
      </c>
      <c r="F77" s="67"/>
      <c r="G77" s="67"/>
      <c r="H77" s="67"/>
      <c r="I77" s="81"/>
      <c r="J77" s="81"/>
      <c r="K77" s="81"/>
      <c r="L77" s="79"/>
      <c r="M77" s="79"/>
      <c r="N77" s="79"/>
      <c r="O77" s="79"/>
      <c r="P77" s="79"/>
      <c r="Q77" s="79"/>
      <c r="R77" s="79"/>
      <c r="S77" s="80"/>
      <c r="T77" s="80"/>
      <c r="U77" s="116"/>
      <c r="V77" s="117"/>
      <c r="W77" s="117"/>
      <c r="X77" s="117"/>
      <c r="Y77" s="117"/>
      <c r="Z77" s="117"/>
      <c r="AA77" s="117"/>
      <c r="AB77" s="117"/>
      <c r="AC77" s="117"/>
      <c r="AD77" s="118"/>
    </row>
    <row r="78" spans="1:30" ht="27" x14ac:dyDescent="0.25">
      <c r="A78" s="71">
        <v>1</v>
      </c>
      <c r="B78" s="71" t="s">
        <v>1025</v>
      </c>
      <c r="C78" s="72" t="s">
        <v>940</v>
      </c>
      <c r="D78" s="71" t="s">
        <v>641</v>
      </c>
      <c r="E78" s="73" t="s">
        <v>642</v>
      </c>
      <c r="F78" s="71" t="s">
        <v>17</v>
      </c>
      <c r="G78" s="72" t="s">
        <v>18</v>
      </c>
      <c r="H78" s="73" t="s">
        <v>8</v>
      </c>
      <c r="I78" s="74" t="s">
        <v>835</v>
      </c>
      <c r="J78" s="75" t="s">
        <v>802</v>
      </c>
      <c r="K78" s="74" t="s">
        <v>801</v>
      </c>
      <c r="L78" s="76">
        <v>11535639</v>
      </c>
      <c r="M78" s="76">
        <v>12104335.82</v>
      </c>
      <c r="N78" s="76">
        <v>7665555.1399999997</v>
      </c>
      <c r="O78" s="76">
        <v>5899315.2800000003</v>
      </c>
      <c r="P78" s="76">
        <v>1766239.86</v>
      </c>
      <c r="Q78" s="76">
        <v>7665555.1399999997</v>
      </c>
      <c r="R78" s="76">
        <v>7629386.1500000004</v>
      </c>
      <c r="S78" s="77">
        <f>Q78/M78</f>
        <v>0.63329002549104751</v>
      </c>
      <c r="T78" s="77">
        <v>0.63</v>
      </c>
      <c r="U78" s="71" t="s">
        <v>784</v>
      </c>
      <c r="V78" s="71" t="s">
        <v>33</v>
      </c>
      <c r="W78" s="71" t="s">
        <v>32</v>
      </c>
      <c r="X78" s="71" t="s">
        <v>33</v>
      </c>
      <c r="Y78" s="71" t="s">
        <v>34</v>
      </c>
      <c r="Z78" s="73" t="s">
        <v>32</v>
      </c>
      <c r="AA78" s="73" t="s">
        <v>678</v>
      </c>
      <c r="AB78" s="73"/>
      <c r="AC78" s="73" t="s">
        <v>833</v>
      </c>
      <c r="AD78" s="73"/>
    </row>
    <row r="79" spans="1:30" ht="27" x14ac:dyDescent="0.25">
      <c r="A79" s="71">
        <v>2</v>
      </c>
      <c r="B79" s="71" t="s">
        <v>902</v>
      </c>
      <c r="C79" s="72" t="s">
        <v>940</v>
      </c>
      <c r="D79" s="71" t="s">
        <v>643</v>
      </c>
      <c r="E79" s="73" t="s">
        <v>644</v>
      </c>
      <c r="F79" s="71" t="s">
        <v>17</v>
      </c>
      <c r="G79" s="72" t="s">
        <v>18</v>
      </c>
      <c r="H79" s="73" t="s">
        <v>8</v>
      </c>
      <c r="I79" s="74" t="s">
        <v>835</v>
      </c>
      <c r="J79" s="75" t="s">
        <v>802</v>
      </c>
      <c r="K79" s="74" t="s">
        <v>801</v>
      </c>
      <c r="L79" s="76">
        <v>7716150</v>
      </c>
      <c r="M79" s="76">
        <v>6585249.5</v>
      </c>
      <c r="N79" s="76">
        <v>4648767.4000000004</v>
      </c>
      <c r="O79" s="76">
        <v>3368736.64</v>
      </c>
      <c r="P79" s="76">
        <v>1280030.76</v>
      </c>
      <c r="Q79" s="76">
        <v>4648767.4000000004</v>
      </c>
      <c r="R79" s="76">
        <v>4515136.91</v>
      </c>
      <c r="S79" s="77">
        <f>Q79/M79</f>
        <v>0.7059364113690757</v>
      </c>
      <c r="T79" s="77">
        <v>0.71</v>
      </c>
      <c r="U79" s="71" t="s">
        <v>784</v>
      </c>
      <c r="V79" s="71" t="s">
        <v>33</v>
      </c>
      <c r="W79" s="71" t="s">
        <v>32</v>
      </c>
      <c r="X79" s="71" t="s">
        <v>33</v>
      </c>
      <c r="Y79" s="71" t="s">
        <v>34</v>
      </c>
      <c r="Z79" s="73" t="s">
        <v>32</v>
      </c>
      <c r="AA79" s="73" t="s">
        <v>678</v>
      </c>
      <c r="AB79" s="73"/>
      <c r="AC79" s="73" t="s">
        <v>833</v>
      </c>
      <c r="AD79" s="73"/>
    </row>
    <row r="80" spans="1:30" ht="27" x14ac:dyDescent="0.25">
      <c r="A80" s="71">
        <v>3</v>
      </c>
      <c r="B80" s="71" t="s">
        <v>902</v>
      </c>
      <c r="C80" s="72" t="s">
        <v>940</v>
      </c>
      <c r="D80" s="71" t="s">
        <v>645</v>
      </c>
      <c r="E80" s="73" t="s">
        <v>646</v>
      </c>
      <c r="F80" s="71" t="s">
        <v>17</v>
      </c>
      <c r="G80" s="72" t="s">
        <v>18</v>
      </c>
      <c r="H80" s="73" t="s">
        <v>8</v>
      </c>
      <c r="I80" s="74" t="s">
        <v>835</v>
      </c>
      <c r="J80" s="75" t="s">
        <v>802</v>
      </c>
      <c r="K80" s="74" t="s">
        <v>801</v>
      </c>
      <c r="L80" s="76">
        <v>3656650</v>
      </c>
      <c r="M80" s="76">
        <v>3698133.02</v>
      </c>
      <c r="N80" s="76">
        <v>2464024.8199999998</v>
      </c>
      <c r="O80" s="76">
        <v>1701166.03</v>
      </c>
      <c r="P80" s="76">
        <v>762858.79</v>
      </c>
      <c r="Q80" s="76">
        <v>2464024.8199999998</v>
      </c>
      <c r="R80" s="76">
        <v>2463192.7999999998</v>
      </c>
      <c r="S80" s="77">
        <f>Q80/M80</f>
        <v>0.66628885620777367</v>
      </c>
      <c r="T80" s="77">
        <v>0.67</v>
      </c>
      <c r="U80" s="71" t="s">
        <v>784</v>
      </c>
      <c r="V80" s="71" t="s">
        <v>33</v>
      </c>
      <c r="W80" s="71" t="s">
        <v>32</v>
      </c>
      <c r="X80" s="71" t="s">
        <v>33</v>
      </c>
      <c r="Y80" s="71" t="s">
        <v>34</v>
      </c>
      <c r="Z80" s="73" t="s">
        <v>32</v>
      </c>
      <c r="AA80" s="73" t="s">
        <v>678</v>
      </c>
      <c r="AB80" s="73"/>
      <c r="AC80" s="73" t="s">
        <v>833</v>
      </c>
      <c r="AD80" s="73"/>
    </row>
    <row r="81" spans="1:30" ht="27" x14ac:dyDescent="0.25">
      <c r="A81" s="82">
        <v>3</v>
      </c>
      <c r="B81" s="81"/>
      <c r="C81" s="81"/>
      <c r="D81" s="68"/>
      <c r="E81" s="69" t="s">
        <v>904</v>
      </c>
      <c r="F81" s="81"/>
      <c r="G81" s="81"/>
      <c r="H81" s="81"/>
      <c r="I81" s="81"/>
      <c r="J81" s="81"/>
      <c r="K81" s="81"/>
      <c r="L81" s="79">
        <f t="shared" ref="L81:R81" si="18">+L78+L79+L80</f>
        <v>22908439</v>
      </c>
      <c r="M81" s="79">
        <f t="shared" si="18"/>
        <v>22387718.34</v>
      </c>
      <c r="N81" s="79">
        <f t="shared" si="18"/>
        <v>14778347.359999999</v>
      </c>
      <c r="O81" s="79">
        <f t="shared" si="18"/>
        <v>10969217.949999999</v>
      </c>
      <c r="P81" s="79">
        <f t="shared" si="18"/>
        <v>3809129.41</v>
      </c>
      <c r="Q81" s="79">
        <f t="shared" si="18"/>
        <v>14778347.359999999</v>
      </c>
      <c r="R81" s="79">
        <f t="shared" si="18"/>
        <v>14607715.859999999</v>
      </c>
      <c r="S81" s="80">
        <f xml:space="preserve"> Q81/M81</f>
        <v>0.66010958042095857</v>
      </c>
      <c r="T81" s="80">
        <f>(+T78+T79+T80)/A81</f>
        <v>0.66999999999999993</v>
      </c>
      <c r="U81" s="110" t="s">
        <v>791</v>
      </c>
      <c r="V81" s="110"/>
      <c r="W81" s="110"/>
      <c r="X81" s="110"/>
      <c r="Y81" s="110"/>
      <c r="Z81" s="110"/>
      <c r="AA81" s="110"/>
      <c r="AB81" s="110"/>
      <c r="AC81" s="110"/>
      <c r="AD81" s="110"/>
    </row>
    <row r="82" spans="1:30" x14ac:dyDescent="0.25">
      <c r="A82" s="68"/>
      <c r="B82" s="67"/>
      <c r="C82" s="67"/>
      <c r="D82" s="68"/>
      <c r="E82" s="69" t="s">
        <v>905</v>
      </c>
      <c r="F82" s="67"/>
      <c r="G82" s="67"/>
      <c r="H82" s="67"/>
      <c r="I82" s="81"/>
      <c r="J82" s="81"/>
      <c r="K82" s="81"/>
      <c r="L82" s="79"/>
      <c r="M82" s="79"/>
      <c r="N82" s="79"/>
      <c r="O82" s="79"/>
      <c r="P82" s="79"/>
      <c r="Q82" s="79"/>
      <c r="R82" s="79"/>
      <c r="S82" s="80"/>
      <c r="T82" s="80"/>
      <c r="U82" s="116"/>
      <c r="V82" s="117"/>
      <c r="W82" s="117"/>
      <c r="X82" s="117"/>
      <c r="Y82" s="117"/>
      <c r="Z82" s="117"/>
      <c r="AA82" s="117"/>
      <c r="AB82" s="117"/>
      <c r="AC82" s="117"/>
      <c r="AD82" s="118"/>
    </row>
    <row r="83" spans="1:30" ht="27" x14ac:dyDescent="0.25">
      <c r="A83" s="71">
        <v>1</v>
      </c>
      <c r="B83" s="71" t="s">
        <v>906</v>
      </c>
      <c r="C83" s="72" t="s">
        <v>940</v>
      </c>
      <c r="D83" s="71" t="s">
        <v>649</v>
      </c>
      <c r="E83" s="73" t="s">
        <v>650</v>
      </c>
      <c r="F83" s="71" t="s">
        <v>17</v>
      </c>
      <c r="G83" s="72" t="s">
        <v>18</v>
      </c>
      <c r="H83" s="73" t="s">
        <v>8</v>
      </c>
      <c r="I83" s="74" t="s">
        <v>835</v>
      </c>
      <c r="J83" s="75" t="s">
        <v>802</v>
      </c>
      <c r="K83" s="74" t="s">
        <v>801</v>
      </c>
      <c r="L83" s="76">
        <v>7566774</v>
      </c>
      <c r="M83" s="76">
        <v>10102041.77</v>
      </c>
      <c r="N83" s="76">
        <v>6943774.7599999998</v>
      </c>
      <c r="O83" s="76">
        <v>5300725.87</v>
      </c>
      <c r="P83" s="76">
        <v>1643048.89</v>
      </c>
      <c r="Q83" s="76">
        <v>6943774.7599999998</v>
      </c>
      <c r="R83" s="76">
        <v>6886894.6900000004</v>
      </c>
      <c r="S83" s="77">
        <f>Q83/M83</f>
        <v>0.68736349721111878</v>
      </c>
      <c r="T83" s="77">
        <v>0.69</v>
      </c>
      <c r="U83" s="71" t="s">
        <v>784</v>
      </c>
      <c r="V83" s="71" t="s">
        <v>33</v>
      </c>
      <c r="W83" s="71" t="s">
        <v>32</v>
      </c>
      <c r="X83" s="71" t="s">
        <v>33</v>
      </c>
      <c r="Y83" s="71" t="s">
        <v>34</v>
      </c>
      <c r="Z83" s="73" t="s">
        <v>32</v>
      </c>
      <c r="AA83" s="73" t="s">
        <v>678</v>
      </c>
      <c r="AB83" s="73"/>
      <c r="AC83" s="73" t="s">
        <v>833</v>
      </c>
      <c r="AD83" s="73"/>
    </row>
    <row r="84" spans="1:30" ht="27" x14ac:dyDescent="0.25">
      <c r="A84" s="68">
        <v>1</v>
      </c>
      <c r="B84" s="67"/>
      <c r="C84" s="78"/>
      <c r="D84" s="68"/>
      <c r="E84" s="69" t="s">
        <v>907</v>
      </c>
      <c r="F84" s="67"/>
      <c r="G84" s="67"/>
      <c r="H84" s="67"/>
      <c r="I84" s="67"/>
      <c r="J84" s="67"/>
      <c r="K84" s="67"/>
      <c r="L84" s="79">
        <f t="shared" ref="L84:R84" si="19">+L83</f>
        <v>7566774</v>
      </c>
      <c r="M84" s="79">
        <f t="shared" si="19"/>
        <v>10102041.77</v>
      </c>
      <c r="N84" s="79">
        <f t="shared" si="19"/>
        <v>6943774.7599999998</v>
      </c>
      <c r="O84" s="79">
        <f t="shared" si="19"/>
        <v>5300725.87</v>
      </c>
      <c r="P84" s="79">
        <f t="shared" si="19"/>
        <v>1643048.89</v>
      </c>
      <c r="Q84" s="79">
        <f t="shared" si="19"/>
        <v>6943774.7599999998</v>
      </c>
      <c r="R84" s="79">
        <f t="shared" si="19"/>
        <v>6886894.6900000004</v>
      </c>
      <c r="S84" s="80">
        <f>Q84/M84</f>
        <v>0.68736349721111878</v>
      </c>
      <c r="T84" s="80">
        <f>(+T83)/A84</f>
        <v>0.69</v>
      </c>
      <c r="U84" s="116" t="s">
        <v>791</v>
      </c>
      <c r="V84" s="117"/>
      <c r="W84" s="117"/>
      <c r="X84" s="117"/>
      <c r="Y84" s="117"/>
      <c r="Z84" s="117"/>
      <c r="AA84" s="117"/>
      <c r="AB84" s="117"/>
      <c r="AC84" s="117"/>
      <c r="AD84" s="118"/>
    </row>
    <row r="85" spans="1:30" ht="18" x14ac:dyDescent="0.25">
      <c r="A85" s="68">
        <f>+A12+A15+A19+A22+A25+A28+A31+A43+A46+A49+A53+A64+A67+A70+A73+A76+A81+A84</f>
        <v>39</v>
      </c>
      <c r="B85" s="67"/>
      <c r="C85" s="67"/>
      <c r="D85" s="68"/>
      <c r="E85" s="69" t="s">
        <v>792</v>
      </c>
      <c r="F85" s="67"/>
      <c r="G85" s="67"/>
      <c r="H85" s="67"/>
      <c r="I85" s="67"/>
      <c r="J85" s="81"/>
      <c r="K85" s="81"/>
      <c r="L85" s="79">
        <f t="shared" ref="L85:R85" si="20">+L12+L15+L19+L22+L25+L28+L31+L43+L46+L49+L53+L64+L67+L70+L73+L76+L81+L84</f>
        <v>162162094</v>
      </c>
      <c r="M85" s="79">
        <f t="shared" si="20"/>
        <v>166991570.66000003</v>
      </c>
      <c r="N85" s="79">
        <f t="shared" si="20"/>
        <v>111196197.91999999</v>
      </c>
      <c r="O85" s="79">
        <f t="shared" si="20"/>
        <v>85785439.039999992</v>
      </c>
      <c r="P85" s="79">
        <f t="shared" si="20"/>
        <v>25410758.879999999</v>
      </c>
      <c r="Q85" s="79">
        <f t="shared" si="20"/>
        <v>111196197.91999999</v>
      </c>
      <c r="R85" s="79">
        <f t="shared" si="20"/>
        <v>110426446.38</v>
      </c>
      <c r="S85" s="122"/>
      <c r="T85" s="123"/>
      <c r="U85" s="117"/>
      <c r="V85" s="117"/>
      <c r="W85" s="117"/>
      <c r="X85" s="117"/>
      <c r="Y85" s="117"/>
      <c r="Z85" s="117"/>
      <c r="AA85" s="117"/>
      <c r="AB85" s="117"/>
      <c r="AC85" s="117"/>
      <c r="AD85" s="118"/>
    </row>
  </sheetData>
  <mergeCells count="57">
    <mergeCell ref="U74:AD74"/>
    <mergeCell ref="U81:AD81"/>
    <mergeCell ref="U84:AD84"/>
    <mergeCell ref="S85:AD85"/>
    <mergeCell ref="U49:AD49"/>
    <mergeCell ref="U50:AD50"/>
    <mergeCell ref="U54:AD54"/>
    <mergeCell ref="U64:AD64"/>
    <mergeCell ref="U65:AD65"/>
    <mergeCell ref="U82:AD82"/>
    <mergeCell ref="U53:AD53"/>
    <mergeCell ref="U67:AD67"/>
    <mergeCell ref="U76:AD76"/>
    <mergeCell ref="U77:AD77"/>
    <mergeCell ref="U68:AD68"/>
    <mergeCell ref="U70:AD70"/>
    <mergeCell ref="U71:AD71"/>
    <mergeCell ref="U73:AD73"/>
    <mergeCell ref="U23:AD23"/>
    <mergeCell ref="U25:AD25"/>
    <mergeCell ref="U26:AD26"/>
    <mergeCell ref="U28:AD28"/>
    <mergeCell ref="U29:AD29"/>
    <mergeCell ref="U31:AD31"/>
    <mergeCell ref="U32:AD32"/>
    <mergeCell ref="U43:AD43"/>
    <mergeCell ref="U44:AD44"/>
    <mergeCell ref="U46:AD46"/>
    <mergeCell ref="U47:AD47"/>
    <mergeCell ref="U22:AD22"/>
    <mergeCell ref="AC8:AC9"/>
    <mergeCell ref="AD8:AD9"/>
    <mergeCell ref="U10:AD10"/>
    <mergeCell ref="U12:AD12"/>
    <mergeCell ref="U8:U9"/>
    <mergeCell ref="U13:AD13"/>
    <mergeCell ref="U15:AD15"/>
    <mergeCell ref="U16:AD16"/>
    <mergeCell ref="U19:AD19"/>
    <mergeCell ref="U20:AD20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39370078740157483" header="0" footer="0"/>
  <pageSetup scale="47" orientation="landscape" horizontalDpi="4294967292" verticalDpi="0" r:id="rId1"/>
  <headerFooter>
    <oddHeader>&amp;RANEXO 4.2 PAG. &amp;P DE &amp;N</oddHeader>
    <oddFooter>&amp;F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00B0F0"/>
  </sheetPr>
  <dimension ref="A2:AD14"/>
  <sheetViews>
    <sheetView view="pageBreakPreview" topLeftCell="F1" zoomScale="115" zoomScaleNormal="100" zoomScaleSheetLayoutView="115" workbookViewId="0">
      <selection activeCell="H17" sqref="H1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2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750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5"/>
      <c r="B10" s="5"/>
      <c r="C10" s="5"/>
      <c r="D10" s="6"/>
      <c r="E10" s="7" t="s">
        <v>780</v>
      </c>
      <c r="F10" s="5"/>
      <c r="G10" s="5"/>
      <c r="H10" s="5"/>
      <c r="I10" s="5"/>
      <c r="J10" s="5"/>
      <c r="K10" s="5"/>
      <c r="L10" s="17"/>
      <c r="M10" s="17"/>
      <c r="N10" s="17"/>
      <c r="O10" s="17"/>
      <c r="P10" s="17"/>
      <c r="Q10" s="17"/>
      <c r="R10" s="17"/>
      <c r="S10" s="5"/>
      <c r="T10" s="5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45" x14ac:dyDescent="0.25">
      <c r="A11" s="8">
        <v>1</v>
      </c>
      <c r="B11" s="8" t="s">
        <v>781</v>
      </c>
      <c r="C11" s="9" t="s">
        <v>780</v>
      </c>
      <c r="D11" s="8" t="s">
        <v>561</v>
      </c>
      <c r="E11" s="10" t="s">
        <v>562</v>
      </c>
      <c r="F11" s="8" t="s">
        <v>17</v>
      </c>
      <c r="G11" s="9" t="s">
        <v>18</v>
      </c>
      <c r="H11" s="10" t="s">
        <v>3</v>
      </c>
      <c r="I11" s="11" t="s">
        <v>782</v>
      </c>
      <c r="J11" s="12" t="s">
        <v>785</v>
      </c>
      <c r="K11" s="11" t="s">
        <v>783</v>
      </c>
      <c r="L11" s="18">
        <v>0</v>
      </c>
      <c r="M11" s="18">
        <v>6346.21</v>
      </c>
      <c r="N11" s="18">
        <v>6346.21</v>
      </c>
      <c r="O11" s="18">
        <v>0</v>
      </c>
      <c r="P11" s="18">
        <v>6346.21</v>
      </c>
      <c r="Q11" s="18">
        <v>6346.21</v>
      </c>
      <c r="R11" s="18">
        <v>6346.21</v>
      </c>
      <c r="S11" s="13">
        <f>Q11/M11</f>
        <v>1</v>
      </c>
      <c r="T11" s="13">
        <v>1</v>
      </c>
      <c r="U11" s="8" t="s">
        <v>784</v>
      </c>
      <c r="V11" s="8" t="s">
        <v>186</v>
      </c>
      <c r="W11" s="8" t="s">
        <v>32</v>
      </c>
      <c r="X11" s="8" t="s">
        <v>186</v>
      </c>
      <c r="Y11" s="8" t="s">
        <v>74</v>
      </c>
      <c r="Z11" s="10" t="s">
        <v>32</v>
      </c>
      <c r="AA11" s="10" t="s">
        <v>74</v>
      </c>
      <c r="AB11" s="10" t="s">
        <v>74</v>
      </c>
      <c r="AC11" s="10" t="s">
        <v>786</v>
      </c>
      <c r="AD11" s="10"/>
    </row>
    <row r="12" spans="1:30" ht="45" x14ac:dyDescent="0.25">
      <c r="A12" s="8">
        <v>2</v>
      </c>
      <c r="B12" s="8" t="s">
        <v>787</v>
      </c>
      <c r="C12" s="9" t="s">
        <v>780</v>
      </c>
      <c r="D12" s="8" t="s">
        <v>563</v>
      </c>
      <c r="E12" s="10" t="s">
        <v>558</v>
      </c>
      <c r="F12" s="8" t="s">
        <v>17</v>
      </c>
      <c r="G12" s="9" t="s">
        <v>18</v>
      </c>
      <c r="H12" s="10" t="s">
        <v>3</v>
      </c>
      <c r="I12" s="11" t="s">
        <v>782</v>
      </c>
      <c r="J12" s="12" t="s">
        <v>785</v>
      </c>
      <c r="K12" s="11" t="s">
        <v>788</v>
      </c>
      <c r="L12" s="18">
        <v>0</v>
      </c>
      <c r="M12" s="18">
        <v>3364.02</v>
      </c>
      <c r="N12" s="18">
        <v>3364.02</v>
      </c>
      <c r="O12" s="18">
        <v>0</v>
      </c>
      <c r="P12" s="18">
        <v>3364.02</v>
      </c>
      <c r="Q12" s="18">
        <v>3364.02</v>
      </c>
      <c r="R12" s="18">
        <v>3364.02</v>
      </c>
      <c r="S12" s="13">
        <f>Q12/M12</f>
        <v>1</v>
      </c>
      <c r="T12" s="13">
        <v>1</v>
      </c>
      <c r="U12" s="8" t="s">
        <v>784</v>
      </c>
      <c r="V12" s="8" t="s">
        <v>186</v>
      </c>
      <c r="W12" s="8" t="s">
        <v>32</v>
      </c>
      <c r="X12" s="8" t="s">
        <v>186</v>
      </c>
      <c r="Y12" s="8" t="s">
        <v>74</v>
      </c>
      <c r="Z12" s="10" t="s">
        <v>32</v>
      </c>
      <c r="AA12" s="10" t="s">
        <v>74</v>
      </c>
      <c r="AB12" s="10" t="s">
        <v>74</v>
      </c>
      <c r="AC12" s="10" t="s">
        <v>789</v>
      </c>
      <c r="AD12" s="10"/>
    </row>
    <row r="13" spans="1:30" ht="27" x14ac:dyDescent="0.25">
      <c r="A13" s="6">
        <v>2</v>
      </c>
      <c r="B13" s="5"/>
      <c r="C13" s="14"/>
      <c r="D13" s="6"/>
      <c r="E13" s="7" t="s">
        <v>790</v>
      </c>
      <c r="F13" s="5"/>
      <c r="G13" s="5"/>
      <c r="H13" s="5"/>
      <c r="I13" s="5"/>
      <c r="J13" s="5"/>
      <c r="K13" s="5"/>
      <c r="L13" s="19">
        <f t="shared" ref="L13:R13" si="0">+L11+L12</f>
        <v>0</v>
      </c>
      <c r="M13" s="19">
        <f t="shared" si="0"/>
        <v>9710.23</v>
      </c>
      <c r="N13" s="19">
        <f t="shared" si="0"/>
        <v>9710.23</v>
      </c>
      <c r="O13" s="19">
        <f t="shared" si="0"/>
        <v>0</v>
      </c>
      <c r="P13" s="19">
        <f t="shared" si="0"/>
        <v>9710.23</v>
      </c>
      <c r="Q13" s="19">
        <f t="shared" si="0"/>
        <v>9710.23</v>
      </c>
      <c r="R13" s="19">
        <f t="shared" si="0"/>
        <v>9710.23</v>
      </c>
      <c r="S13" s="16">
        <f>Q13/M13</f>
        <v>1</v>
      </c>
      <c r="T13" s="16">
        <f>(+T11+T12)/A13</f>
        <v>1</v>
      </c>
      <c r="U13" s="116" t="s">
        <v>791</v>
      </c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18" x14ac:dyDescent="0.25">
      <c r="A14" s="6">
        <f>+A13</f>
        <v>2</v>
      </c>
      <c r="B14" s="5"/>
      <c r="C14" s="5"/>
      <c r="D14" s="6"/>
      <c r="E14" s="7" t="s">
        <v>792</v>
      </c>
      <c r="F14" s="5"/>
      <c r="G14" s="5"/>
      <c r="H14" s="5"/>
      <c r="I14" s="5"/>
      <c r="J14" s="15"/>
      <c r="K14" s="15"/>
      <c r="L14" s="19">
        <f t="shared" ref="L14:R14" si="1">+L13</f>
        <v>0</v>
      </c>
      <c r="M14" s="19">
        <f t="shared" si="1"/>
        <v>9710.23</v>
      </c>
      <c r="N14" s="19">
        <f t="shared" si="1"/>
        <v>9710.23</v>
      </c>
      <c r="O14" s="19">
        <f t="shared" si="1"/>
        <v>0</v>
      </c>
      <c r="P14" s="19">
        <f t="shared" si="1"/>
        <v>9710.23</v>
      </c>
      <c r="Q14" s="19">
        <f t="shared" si="1"/>
        <v>9710.23</v>
      </c>
      <c r="R14" s="19">
        <f t="shared" si="1"/>
        <v>9710.23</v>
      </c>
      <c r="S14" s="122"/>
      <c r="T14" s="123"/>
      <c r="U14" s="117"/>
      <c r="V14" s="117"/>
      <c r="W14" s="117"/>
      <c r="X14" s="117"/>
      <c r="Y14" s="117"/>
      <c r="Z14" s="117"/>
      <c r="AA14" s="117"/>
      <c r="AB14" s="117"/>
      <c r="AC14" s="117"/>
      <c r="AD14" s="118"/>
    </row>
  </sheetData>
  <mergeCells count="23">
    <mergeCell ref="AC8:AC9"/>
    <mergeCell ref="AD8:AD9"/>
    <mergeCell ref="U10:AD10"/>
    <mergeCell ref="U13:AD13"/>
    <mergeCell ref="S14:AD14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50" orientation="landscape" r:id="rId1"/>
  <headerFooter>
    <oddHeader>&amp;RANEXO 4.29 PAG. &amp;P DE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2:AD26"/>
  <sheetViews>
    <sheetView view="pageBreakPreview" zoomScale="60" zoomScaleNormal="40" workbookViewId="0">
      <selection activeCell="B24" sqref="B2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5.425781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961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793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963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964</v>
      </c>
      <c r="C11" s="72" t="s">
        <v>963</v>
      </c>
      <c r="D11" s="71" t="s">
        <v>135</v>
      </c>
      <c r="E11" s="73" t="s">
        <v>136</v>
      </c>
      <c r="F11" s="71" t="s">
        <v>17</v>
      </c>
      <c r="G11" s="72" t="s">
        <v>18</v>
      </c>
      <c r="H11" s="73" t="s">
        <v>8</v>
      </c>
      <c r="I11" s="74" t="s">
        <v>795</v>
      </c>
      <c r="J11" s="75" t="s">
        <v>802</v>
      </c>
      <c r="K11" s="74" t="s">
        <v>910</v>
      </c>
      <c r="L11" s="76">
        <v>60000</v>
      </c>
      <c r="M11" s="76">
        <v>60000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>
        <f>Q11/M11</f>
        <v>0</v>
      </c>
      <c r="T11" s="77">
        <v>0</v>
      </c>
      <c r="U11" s="71" t="s">
        <v>784</v>
      </c>
      <c r="V11" s="71" t="s">
        <v>137</v>
      </c>
      <c r="W11" s="71" t="s">
        <v>32</v>
      </c>
      <c r="X11" s="71" t="s">
        <v>678</v>
      </c>
      <c r="Y11" s="71" t="s">
        <v>138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27" x14ac:dyDescent="0.25">
      <c r="A12" s="82">
        <v>1</v>
      </c>
      <c r="B12" s="81"/>
      <c r="C12" s="81"/>
      <c r="D12" s="68"/>
      <c r="E12" s="69" t="s">
        <v>965</v>
      </c>
      <c r="F12" s="81"/>
      <c r="G12" s="81"/>
      <c r="H12" s="81"/>
      <c r="I12" s="81"/>
      <c r="J12" s="81"/>
      <c r="K12" s="81"/>
      <c r="L12" s="79">
        <f t="shared" ref="L12:R12" si="0">+L11</f>
        <v>60000</v>
      </c>
      <c r="M12" s="79">
        <f t="shared" si="0"/>
        <v>60000</v>
      </c>
      <c r="N12" s="79">
        <f t="shared" si="0"/>
        <v>0</v>
      </c>
      <c r="O12" s="79">
        <f t="shared" si="0"/>
        <v>0</v>
      </c>
      <c r="P12" s="79">
        <f t="shared" si="0"/>
        <v>0</v>
      </c>
      <c r="Q12" s="79">
        <f t="shared" si="0"/>
        <v>0</v>
      </c>
      <c r="R12" s="79">
        <f t="shared" si="0"/>
        <v>0</v>
      </c>
      <c r="S12" s="80">
        <f xml:space="preserve"> Q12/M12</f>
        <v>0</v>
      </c>
      <c r="T12" s="80">
        <f>(+T11)/A12</f>
        <v>0</v>
      </c>
      <c r="U12" s="110" t="s">
        <v>791</v>
      </c>
      <c r="V12" s="110"/>
      <c r="W12" s="110"/>
      <c r="X12" s="110"/>
      <c r="Y12" s="110"/>
      <c r="Z12" s="110"/>
      <c r="AA12" s="110"/>
      <c r="AB12" s="110"/>
      <c r="AC12" s="110"/>
      <c r="AD12" s="110"/>
    </row>
    <row r="13" spans="1:30" x14ac:dyDescent="0.25">
      <c r="A13" s="68"/>
      <c r="B13" s="67"/>
      <c r="C13" s="67"/>
      <c r="D13" s="68"/>
      <c r="E13" s="69" t="s">
        <v>966</v>
      </c>
      <c r="F13" s="67"/>
      <c r="G13" s="67"/>
      <c r="H13" s="67"/>
      <c r="I13" s="81"/>
      <c r="J13" s="81"/>
      <c r="K13" s="81"/>
      <c r="L13" s="79"/>
      <c r="M13" s="79"/>
      <c r="N13" s="79"/>
      <c r="O13" s="79"/>
      <c r="P13" s="79"/>
      <c r="Q13" s="79"/>
      <c r="R13" s="79"/>
      <c r="S13" s="80"/>
      <c r="T13" s="80"/>
      <c r="U13" s="116"/>
      <c r="V13" s="117"/>
      <c r="W13" s="117"/>
      <c r="X13" s="117"/>
      <c r="Y13" s="117"/>
      <c r="Z13" s="117"/>
      <c r="AA13" s="117"/>
      <c r="AB13" s="117"/>
      <c r="AC13" s="117"/>
      <c r="AD13" s="118"/>
    </row>
    <row r="14" spans="1:30" ht="27" x14ac:dyDescent="0.25">
      <c r="A14" s="71">
        <v>1</v>
      </c>
      <c r="B14" s="71" t="s">
        <v>967</v>
      </c>
      <c r="C14" s="72" t="s">
        <v>963</v>
      </c>
      <c r="D14" s="71" t="s">
        <v>139</v>
      </c>
      <c r="E14" s="73" t="s">
        <v>140</v>
      </c>
      <c r="F14" s="71" t="s">
        <v>17</v>
      </c>
      <c r="G14" s="72" t="s">
        <v>18</v>
      </c>
      <c r="H14" s="73" t="s">
        <v>8</v>
      </c>
      <c r="I14" s="74" t="s">
        <v>795</v>
      </c>
      <c r="J14" s="75" t="s">
        <v>802</v>
      </c>
      <c r="K14" s="74" t="s">
        <v>910</v>
      </c>
      <c r="L14" s="76">
        <v>100000</v>
      </c>
      <c r="M14" s="76">
        <v>25000</v>
      </c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7">
        <f>Q14/M14</f>
        <v>0</v>
      </c>
      <c r="T14" s="77">
        <v>0</v>
      </c>
      <c r="U14" s="71" t="s">
        <v>784</v>
      </c>
      <c r="V14" s="71" t="s">
        <v>68</v>
      </c>
      <c r="W14" s="71" t="s">
        <v>32</v>
      </c>
      <c r="X14" s="71" t="s">
        <v>678</v>
      </c>
      <c r="Y14" s="71" t="s">
        <v>74</v>
      </c>
      <c r="Z14" s="73" t="s">
        <v>32</v>
      </c>
      <c r="AA14" s="73" t="s">
        <v>678</v>
      </c>
      <c r="AB14" s="73"/>
      <c r="AC14" s="73" t="s">
        <v>833</v>
      </c>
      <c r="AD14" s="73"/>
    </row>
    <row r="15" spans="1:30" ht="27" x14ac:dyDescent="0.25">
      <c r="A15" s="82">
        <v>1</v>
      </c>
      <c r="B15" s="81"/>
      <c r="C15" s="81"/>
      <c r="D15" s="68"/>
      <c r="E15" s="69" t="s">
        <v>968</v>
      </c>
      <c r="F15" s="81"/>
      <c r="G15" s="81"/>
      <c r="H15" s="81"/>
      <c r="I15" s="81"/>
      <c r="J15" s="81"/>
      <c r="K15" s="81"/>
      <c r="L15" s="79">
        <f t="shared" ref="L15:R15" si="1">+L14</f>
        <v>100000</v>
      </c>
      <c r="M15" s="79">
        <f t="shared" si="1"/>
        <v>25000</v>
      </c>
      <c r="N15" s="79">
        <f t="shared" si="1"/>
        <v>0</v>
      </c>
      <c r="O15" s="79">
        <f t="shared" si="1"/>
        <v>0</v>
      </c>
      <c r="P15" s="79">
        <f t="shared" si="1"/>
        <v>0</v>
      </c>
      <c r="Q15" s="79">
        <f t="shared" si="1"/>
        <v>0</v>
      </c>
      <c r="R15" s="79">
        <f t="shared" si="1"/>
        <v>0</v>
      </c>
      <c r="S15" s="80">
        <f xml:space="preserve"> Q15/M15</f>
        <v>0</v>
      </c>
      <c r="T15" s="80">
        <f>(+T14)/A15</f>
        <v>0</v>
      </c>
      <c r="U15" s="110" t="s">
        <v>791</v>
      </c>
      <c r="V15" s="110"/>
      <c r="W15" s="110"/>
      <c r="X15" s="110"/>
      <c r="Y15" s="110"/>
      <c r="Z15" s="110"/>
      <c r="AA15" s="110"/>
      <c r="AB15" s="110"/>
      <c r="AC15" s="110"/>
      <c r="AD15" s="110"/>
    </row>
    <row r="16" spans="1:30" ht="18" x14ac:dyDescent="0.25">
      <c r="A16" s="68"/>
      <c r="B16" s="67"/>
      <c r="C16" s="67"/>
      <c r="D16" s="68"/>
      <c r="E16" s="69" t="s">
        <v>972</v>
      </c>
      <c r="F16" s="67"/>
      <c r="G16" s="67"/>
      <c r="H16" s="67"/>
      <c r="I16" s="81"/>
      <c r="J16" s="81"/>
      <c r="K16" s="81"/>
      <c r="L16" s="79"/>
      <c r="M16" s="79"/>
      <c r="N16" s="79"/>
      <c r="O16" s="79"/>
      <c r="P16" s="79"/>
      <c r="Q16" s="79"/>
      <c r="R16" s="79"/>
      <c r="S16" s="80"/>
      <c r="T16" s="80"/>
      <c r="U16" s="116"/>
      <c r="V16" s="117"/>
      <c r="W16" s="117"/>
      <c r="X16" s="117"/>
      <c r="Y16" s="117"/>
      <c r="Z16" s="117"/>
      <c r="AA16" s="117"/>
      <c r="AB16" s="117"/>
      <c r="AC16" s="117"/>
      <c r="AD16" s="118"/>
    </row>
    <row r="17" spans="1:30" ht="27" x14ac:dyDescent="0.25">
      <c r="A17" s="71">
        <v>1</v>
      </c>
      <c r="B17" s="71" t="s">
        <v>973</v>
      </c>
      <c r="C17" s="72" t="s">
        <v>963</v>
      </c>
      <c r="D17" s="71" t="s">
        <v>325</v>
      </c>
      <c r="E17" s="73" t="s">
        <v>326</v>
      </c>
      <c r="F17" s="71" t="s">
        <v>17</v>
      </c>
      <c r="G17" s="72" t="s">
        <v>18</v>
      </c>
      <c r="H17" s="73" t="s">
        <v>8</v>
      </c>
      <c r="I17" s="74" t="s">
        <v>795</v>
      </c>
      <c r="J17" s="75" t="s">
        <v>802</v>
      </c>
      <c r="K17" s="74" t="s">
        <v>903</v>
      </c>
      <c r="L17" s="76">
        <v>600000</v>
      </c>
      <c r="M17" s="76">
        <v>100000</v>
      </c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7">
        <f>Q17/M17</f>
        <v>0</v>
      </c>
      <c r="T17" s="77">
        <v>0</v>
      </c>
      <c r="U17" s="71" t="s">
        <v>784</v>
      </c>
      <c r="V17" s="71" t="s">
        <v>327</v>
      </c>
      <c r="W17" s="71" t="s">
        <v>32</v>
      </c>
      <c r="X17" s="71" t="s">
        <v>678</v>
      </c>
      <c r="Y17" s="71" t="s">
        <v>34</v>
      </c>
      <c r="Z17" s="73" t="s">
        <v>32</v>
      </c>
      <c r="AA17" s="73" t="s">
        <v>678</v>
      </c>
      <c r="AB17" s="73"/>
      <c r="AC17" s="73" t="s">
        <v>833</v>
      </c>
      <c r="AD17" s="73"/>
    </row>
    <row r="18" spans="1:30" ht="36" x14ac:dyDescent="0.25">
      <c r="A18" s="82">
        <v>1</v>
      </c>
      <c r="B18" s="81"/>
      <c r="C18" s="81"/>
      <c r="D18" s="68"/>
      <c r="E18" s="69" t="s">
        <v>974</v>
      </c>
      <c r="F18" s="81"/>
      <c r="G18" s="81"/>
      <c r="H18" s="81"/>
      <c r="I18" s="81"/>
      <c r="J18" s="81"/>
      <c r="K18" s="81"/>
      <c r="L18" s="79">
        <f t="shared" ref="L18:R18" si="2">+L17</f>
        <v>600000</v>
      </c>
      <c r="M18" s="79">
        <f t="shared" si="2"/>
        <v>100000</v>
      </c>
      <c r="N18" s="79">
        <f t="shared" si="2"/>
        <v>0</v>
      </c>
      <c r="O18" s="79">
        <f t="shared" si="2"/>
        <v>0</v>
      </c>
      <c r="P18" s="79">
        <f t="shared" si="2"/>
        <v>0</v>
      </c>
      <c r="Q18" s="79">
        <f t="shared" si="2"/>
        <v>0</v>
      </c>
      <c r="R18" s="79">
        <f t="shared" si="2"/>
        <v>0</v>
      </c>
      <c r="S18" s="80">
        <f xml:space="preserve"> Q18/M18</f>
        <v>0</v>
      </c>
      <c r="T18" s="80">
        <f>(+T17)/A18</f>
        <v>0</v>
      </c>
      <c r="U18" s="110" t="s">
        <v>791</v>
      </c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x14ac:dyDescent="0.25">
      <c r="A19" s="68"/>
      <c r="B19" s="67"/>
      <c r="C19" s="67"/>
      <c r="D19" s="68"/>
      <c r="E19" s="69" t="s">
        <v>977</v>
      </c>
      <c r="F19" s="67"/>
      <c r="G19" s="67"/>
      <c r="H19" s="67"/>
      <c r="I19" s="81"/>
      <c r="J19" s="81"/>
      <c r="K19" s="81"/>
      <c r="L19" s="79"/>
      <c r="M19" s="79"/>
      <c r="N19" s="79"/>
      <c r="O19" s="79"/>
      <c r="P19" s="79"/>
      <c r="Q19" s="79"/>
      <c r="R19" s="79"/>
      <c r="S19" s="80"/>
      <c r="T19" s="80"/>
      <c r="U19" s="116"/>
      <c r="V19" s="117"/>
      <c r="W19" s="117"/>
      <c r="X19" s="117"/>
      <c r="Y19" s="117"/>
      <c r="Z19" s="117"/>
      <c r="AA19" s="117"/>
      <c r="AB19" s="117"/>
      <c r="AC19" s="117"/>
      <c r="AD19" s="118"/>
    </row>
    <row r="20" spans="1:30" ht="27" x14ac:dyDescent="0.25">
      <c r="A20" s="71">
        <v>1</v>
      </c>
      <c r="B20" s="71" t="s">
        <v>978</v>
      </c>
      <c r="C20" s="72" t="s">
        <v>963</v>
      </c>
      <c r="D20" s="71" t="s">
        <v>431</v>
      </c>
      <c r="E20" s="73" t="s">
        <v>432</v>
      </c>
      <c r="F20" s="71" t="s">
        <v>17</v>
      </c>
      <c r="G20" s="72" t="s">
        <v>18</v>
      </c>
      <c r="H20" s="73" t="s">
        <v>8</v>
      </c>
      <c r="I20" s="74" t="s">
        <v>795</v>
      </c>
      <c r="J20" s="75" t="s">
        <v>802</v>
      </c>
      <c r="K20" s="74" t="s">
        <v>903</v>
      </c>
      <c r="L20" s="76">
        <v>200000</v>
      </c>
      <c r="M20" s="76">
        <v>20000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7">
        <f>Q20/M20</f>
        <v>0</v>
      </c>
      <c r="T20" s="77">
        <v>0</v>
      </c>
      <c r="U20" s="71" t="s">
        <v>784</v>
      </c>
      <c r="V20" s="71" t="s">
        <v>433</v>
      </c>
      <c r="W20" s="71" t="s">
        <v>32</v>
      </c>
      <c r="X20" s="71" t="s">
        <v>678</v>
      </c>
      <c r="Y20" s="71" t="s">
        <v>350</v>
      </c>
      <c r="Z20" s="73" t="s">
        <v>32</v>
      </c>
      <c r="AA20" s="73" t="s">
        <v>678</v>
      </c>
      <c r="AB20" s="73"/>
      <c r="AC20" s="73" t="s">
        <v>979</v>
      </c>
      <c r="AD20" s="73"/>
    </row>
    <row r="21" spans="1:30" ht="27" x14ac:dyDescent="0.25">
      <c r="A21" s="71">
        <v>2</v>
      </c>
      <c r="B21" s="71" t="s">
        <v>978</v>
      </c>
      <c r="C21" s="72" t="s">
        <v>963</v>
      </c>
      <c r="D21" s="71" t="s">
        <v>439</v>
      </c>
      <c r="E21" s="73" t="s">
        <v>440</v>
      </c>
      <c r="F21" s="71" t="s">
        <v>17</v>
      </c>
      <c r="G21" s="72" t="s">
        <v>18</v>
      </c>
      <c r="H21" s="73" t="s">
        <v>8</v>
      </c>
      <c r="I21" s="74" t="s">
        <v>795</v>
      </c>
      <c r="J21" s="75" t="s">
        <v>802</v>
      </c>
      <c r="K21" s="74" t="s">
        <v>903</v>
      </c>
      <c r="L21" s="76">
        <v>200000</v>
      </c>
      <c r="M21" s="76">
        <v>20000</v>
      </c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7">
        <f>Q21/M21</f>
        <v>0</v>
      </c>
      <c r="T21" s="77">
        <v>0</v>
      </c>
      <c r="U21" s="71" t="s">
        <v>784</v>
      </c>
      <c r="V21" s="71" t="s">
        <v>327</v>
      </c>
      <c r="W21" s="71" t="s">
        <v>32</v>
      </c>
      <c r="X21" s="71" t="s">
        <v>678</v>
      </c>
      <c r="Y21" s="71" t="s">
        <v>441</v>
      </c>
      <c r="Z21" s="73" t="s">
        <v>32</v>
      </c>
      <c r="AA21" s="73" t="s">
        <v>678</v>
      </c>
      <c r="AB21" s="73"/>
      <c r="AC21" s="73" t="s">
        <v>833</v>
      </c>
      <c r="AD21" s="73"/>
    </row>
    <row r="22" spans="1:30" ht="27" x14ac:dyDescent="0.25">
      <c r="A22" s="82">
        <v>2</v>
      </c>
      <c r="B22" s="81"/>
      <c r="C22" s="81"/>
      <c r="D22" s="68"/>
      <c r="E22" s="69" t="s">
        <v>980</v>
      </c>
      <c r="F22" s="81"/>
      <c r="G22" s="81"/>
      <c r="H22" s="81"/>
      <c r="I22" s="81"/>
      <c r="J22" s="81"/>
      <c r="K22" s="81"/>
      <c r="L22" s="79">
        <f t="shared" ref="L22:R22" si="3">+L20+L21</f>
        <v>400000</v>
      </c>
      <c r="M22" s="79">
        <f t="shared" si="3"/>
        <v>40000</v>
      </c>
      <c r="N22" s="79">
        <f t="shared" si="3"/>
        <v>0</v>
      </c>
      <c r="O22" s="79">
        <f t="shared" si="3"/>
        <v>0</v>
      </c>
      <c r="P22" s="79">
        <f t="shared" si="3"/>
        <v>0</v>
      </c>
      <c r="Q22" s="79">
        <f t="shared" si="3"/>
        <v>0</v>
      </c>
      <c r="R22" s="79">
        <f t="shared" si="3"/>
        <v>0</v>
      </c>
      <c r="S22" s="80">
        <f xml:space="preserve"> Q22/M22</f>
        <v>0</v>
      </c>
      <c r="T22" s="80">
        <f>(+T20+T21)/A22</f>
        <v>0</v>
      </c>
      <c r="U22" s="110" t="s">
        <v>791</v>
      </c>
      <c r="V22" s="110"/>
      <c r="W22" s="110"/>
      <c r="X22" s="110"/>
      <c r="Y22" s="110"/>
      <c r="Z22" s="110"/>
      <c r="AA22" s="110"/>
      <c r="AB22" s="110"/>
      <c r="AC22" s="110"/>
      <c r="AD22" s="110"/>
    </row>
    <row r="23" spans="1:30" ht="18" x14ac:dyDescent="0.25">
      <c r="A23" s="68"/>
      <c r="B23" s="67"/>
      <c r="C23" s="67"/>
      <c r="D23" s="68"/>
      <c r="E23" s="69" t="s">
        <v>799</v>
      </c>
      <c r="F23" s="67"/>
      <c r="G23" s="67"/>
      <c r="H23" s="67"/>
      <c r="I23" s="81"/>
      <c r="J23" s="81"/>
      <c r="K23" s="81"/>
      <c r="L23" s="79"/>
      <c r="M23" s="79"/>
      <c r="N23" s="79"/>
      <c r="O23" s="79"/>
      <c r="P23" s="79"/>
      <c r="Q23" s="79"/>
      <c r="R23" s="79"/>
      <c r="S23" s="80"/>
      <c r="T23" s="80"/>
      <c r="U23" s="116"/>
      <c r="V23" s="117"/>
      <c r="W23" s="117"/>
      <c r="X23" s="117"/>
      <c r="Y23" s="117"/>
      <c r="Z23" s="117"/>
      <c r="AA23" s="117"/>
      <c r="AB23" s="117"/>
      <c r="AC23" s="117"/>
      <c r="AD23" s="118"/>
    </row>
    <row r="24" spans="1:30" ht="27" x14ac:dyDescent="0.25">
      <c r="A24" s="71">
        <v>1</v>
      </c>
      <c r="B24" s="71" t="s">
        <v>800</v>
      </c>
      <c r="C24" s="72" t="s">
        <v>963</v>
      </c>
      <c r="D24" s="71" t="s">
        <v>657</v>
      </c>
      <c r="E24" s="73" t="s">
        <v>658</v>
      </c>
      <c r="F24" s="71" t="s">
        <v>17</v>
      </c>
      <c r="G24" s="72" t="s">
        <v>18</v>
      </c>
      <c r="H24" s="73" t="s">
        <v>8</v>
      </c>
      <c r="I24" s="74" t="s">
        <v>795</v>
      </c>
      <c r="J24" s="75" t="s">
        <v>802</v>
      </c>
      <c r="K24" s="74" t="s">
        <v>801</v>
      </c>
      <c r="L24" s="76">
        <v>525174.47</v>
      </c>
      <c r="M24" s="76">
        <v>1228741.77</v>
      </c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7">
        <f>Q24/M24</f>
        <v>0</v>
      </c>
      <c r="T24" s="77">
        <v>0</v>
      </c>
      <c r="U24" s="71" t="s">
        <v>784</v>
      </c>
      <c r="V24" s="71" t="s">
        <v>33</v>
      </c>
      <c r="W24" s="71" t="s">
        <v>32</v>
      </c>
      <c r="X24" s="71" t="s">
        <v>678</v>
      </c>
      <c r="Y24" s="71" t="s">
        <v>34</v>
      </c>
      <c r="Z24" s="73" t="s">
        <v>32</v>
      </c>
      <c r="AA24" s="73" t="s">
        <v>678</v>
      </c>
      <c r="AB24" s="73"/>
      <c r="AC24" s="73" t="s">
        <v>833</v>
      </c>
      <c r="AD24" s="73"/>
    </row>
    <row r="25" spans="1:30" ht="36" x14ac:dyDescent="0.25">
      <c r="A25" s="68">
        <v>1</v>
      </c>
      <c r="B25" s="67"/>
      <c r="C25" s="78"/>
      <c r="D25" s="68"/>
      <c r="E25" s="69" t="s">
        <v>804</v>
      </c>
      <c r="F25" s="67"/>
      <c r="G25" s="67"/>
      <c r="H25" s="67"/>
      <c r="I25" s="67"/>
      <c r="J25" s="67"/>
      <c r="K25" s="67"/>
      <c r="L25" s="79">
        <f t="shared" ref="L25:R25" si="4">+L24</f>
        <v>525174.47</v>
      </c>
      <c r="M25" s="79">
        <f t="shared" si="4"/>
        <v>1228741.77</v>
      </c>
      <c r="N25" s="79">
        <f t="shared" si="4"/>
        <v>0</v>
      </c>
      <c r="O25" s="79">
        <f t="shared" si="4"/>
        <v>0</v>
      </c>
      <c r="P25" s="79">
        <f t="shared" si="4"/>
        <v>0</v>
      </c>
      <c r="Q25" s="79">
        <f t="shared" si="4"/>
        <v>0</v>
      </c>
      <c r="R25" s="79">
        <f t="shared" si="4"/>
        <v>0</v>
      </c>
      <c r="S25" s="80">
        <f>Q25/M25</f>
        <v>0</v>
      </c>
      <c r="T25" s="80">
        <f>(+T24)/A25</f>
        <v>0</v>
      </c>
      <c r="U25" s="116" t="s">
        <v>791</v>
      </c>
      <c r="V25" s="117"/>
      <c r="W25" s="117"/>
      <c r="X25" s="117"/>
      <c r="Y25" s="117"/>
      <c r="Z25" s="117"/>
      <c r="AA25" s="117"/>
      <c r="AB25" s="117"/>
      <c r="AC25" s="117"/>
      <c r="AD25" s="118"/>
    </row>
    <row r="26" spans="1:30" ht="18" x14ac:dyDescent="0.25">
      <c r="A26" s="68">
        <f>+A12+A15+A18+A22+A25</f>
        <v>6</v>
      </c>
      <c r="B26" s="67"/>
      <c r="C26" s="67"/>
      <c r="D26" s="68"/>
      <c r="E26" s="69" t="s">
        <v>792</v>
      </c>
      <c r="F26" s="67"/>
      <c r="G26" s="67"/>
      <c r="H26" s="67"/>
      <c r="I26" s="67"/>
      <c r="J26" s="81"/>
      <c r="K26" s="81"/>
      <c r="L26" s="79">
        <f t="shared" ref="L26:R26" si="5">+L12+L15+L18+L22+L25</f>
        <v>1685174.47</v>
      </c>
      <c r="M26" s="79">
        <f t="shared" si="5"/>
        <v>1453741.77</v>
      </c>
      <c r="N26" s="79">
        <f t="shared" si="5"/>
        <v>0</v>
      </c>
      <c r="O26" s="79">
        <f t="shared" si="5"/>
        <v>0</v>
      </c>
      <c r="P26" s="79">
        <f t="shared" si="5"/>
        <v>0</v>
      </c>
      <c r="Q26" s="79">
        <f t="shared" si="5"/>
        <v>0</v>
      </c>
      <c r="R26" s="79">
        <f t="shared" si="5"/>
        <v>0</v>
      </c>
      <c r="S26" s="122"/>
      <c r="T26" s="123"/>
      <c r="U26" s="117"/>
      <c r="V26" s="117"/>
      <c r="W26" s="117"/>
      <c r="X26" s="117"/>
      <c r="Y26" s="117"/>
      <c r="Z26" s="117"/>
      <c r="AA26" s="117"/>
      <c r="AB26" s="117"/>
      <c r="AC26" s="117"/>
      <c r="AD26" s="118"/>
    </row>
  </sheetData>
  <mergeCells count="31">
    <mergeCell ref="U19:AD19"/>
    <mergeCell ref="U22:AD22"/>
    <mergeCell ref="U23:AD23"/>
    <mergeCell ref="U25:AD25"/>
    <mergeCell ref="S26:AD26"/>
    <mergeCell ref="U15:AD15"/>
    <mergeCell ref="U8:U9"/>
    <mergeCell ref="U16:AD16"/>
    <mergeCell ref="U18:AD18"/>
    <mergeCell ref="M8:M9"/>
    <mergeCell ref="N8:N9"/>
    <mergeCell ref="O8:Q8"/>
    <mergeCell ref="S8:T8"/>
    <mergeCell ref="R8:R9"/>
    <mergeCell ref="AC8:AC9"/>
    <mergeCell ref="AD8:AD9"/>
    <mergeCell ref="U10:AD10"/>
    <mergeCell ref="U12:AD12"/>
    <mergeCell ref="U13:AD13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.39370078740157483" header="0" footer="0"/>
  <pageSetup scale="48" orientation="landscape" r:id="rId1"/>
  <headerFooter>
    <oddHeader>&amp;RANEXO 4.3 PAG. &amp;P DE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2:AD30"/>
  <sheetViews>
    <sheetView view="pageBreakPreview" zoomScale="60" zoomScaleNormal="55" workbookViewId="0">
      <selection activeCell="A2" sqref="A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19" width="5.85546875" customWidth="1"/>
    <col min="20" max="20" width="4.5703125" customWidth="1"/>
    <col min="21" max="21" width="5.85546875" customWidth="1"/>
    <col min="22" max="26" width="7.42578125" customWidth="1"/>
    <col min="27" max="27" width="6.140625" customWidth="1"/>
    <col min="28" max="28" width="7.42578125" customWidth="1"/>
    <col min="29" max="29" width="0" hidden="1" customWidth="1"/>
    <col min="30" max="30" width="6.28515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961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891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677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876</v>
      </c>
      <c r="C11" s="72" t="s">
        <v>677</v>
      </c>
      <c r="D11" s="71" t="s">
        <v>130</v>
      </c>
      <c r="E11" s="73" t="s">
        <v>131</v>
      </c>
      <c r="F11" s="71" t="s">
        <v>17</v>
      </c>
      <c r="G11" s="72" t="s">
        <v>18</v>
      </c>
      <c r="H11" s="73" t="s">
        <v>8</v>
      </c>
      <c r="I11" s="74" t="s">
        <v>892</v>
      </c>
      <c r="J11" s="75" t="s">
        <v>802</v>
      </c>
      <c r="K11" s="74" t="s">
        <v>910</v>
      </c>
      <c r="L11" s="76">
        <v>400000</v>
      </c>
      <c r="M11" s="76">
        <v>0</v>
      </c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7" t="e">
        <f>Q11/M11</f>
        <v>#DIV/0!</v>
      </c>
      <c r="T11" s="77">
        <v>0</v>
      </c>
      <c r="U11" s="71" t="s">
        <v>784</v>
      </c>
      <c r="V11" s="71" t="s">
        <v>33</v>
      </c>
      <c r="W11" s="71" t="s">
        <v>32</v>
      </c>
      <c r="X11" s="71" t="s">
        <v>678</v>
      </c>
      <c r="Y11" s="71" t="s">
        <v>74</v>
      </c>
      <c r="Z11" s="73" t="s">
        <v>32</v>
      </c>
      <c r="AA11" s="73" t="s">
        <v>678</v>
      </c>
      <c r="AB11" s="73" t="s">
        <v>74</v>
      </c>
      <c r="AC11" s="73" t="s">
        <v>833</v>
      </c>
      <c r="AD11" s="73"/>
    </row>
    <row r="12" spans="1:30" ht="27" x14ac:dyDescent="0.25">
      <c r="A12" s="71">
        <v>2</v>
      </c>
      <c r="B12" s="71" t="s">
        <v>876</v>
      </c>
      <c r="C12" s="72" t="s">
        <v>677</v>
      </c>
      <c r="D12" s="71" t="s">
        <v>132</v>
      </c>
      <c r="E12" s="73" t="s">
        <v>133</v>
      </c>
      <c r="F12" s="71" t="s">
        <v>17</v>
      </c>
      <c r="G12" s="72" t="s">
        <v>18</v>
      </c>
      <c r="H12" s="73" t="s">
        <v>8</v>
      </c>
      <c r="I12" s="74" t="s">
        <v>892</v>
      </c>
      <c r="J12" s="75" t="s">
        <v>802</v>
      </c>
      <c r="K12" s="74" t="s">
        <v>910</v>
      </c>
      <c r="L12" s="76">
        <v>400000</v>
      </c>
      <c r="M12" s="76">
        <v>0</v>
      </c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7" t="e">
        <f>Q12/M12</f>
        <v>#DIV/0!</v>
      </c>
      <c r="T12" s="77">
        <v>0</v>
      </c>
      <c r="U12" s="71" t="s">
        <v>784</v>
      </c>
      <c r="V12" s="71" t="s">
        <v>68</v>
      </c>
      <c r="W12" s="71" t="s">
        <v>32</v>
      </c>
      <c r="X12" s="71" t="s">
        <v>678</v>
      </c>
      <c r="Y12" s="71" t="s">
        <v>74</v>
      </c>
      <c r="Z12" s="73" t="s">
        <v>32</v>
      </c>
      <c r="AA12" s="73" t="s">
        <v>678</v>
      </c>
      <c r="AB12" s="73" t="s">
        <v>74</v>
      </c>
      <c r="AC12" s="73" t="s">
        <v>833</v>
      </c>
      <c r="AD12" s="73"/>
    </row>
    <row r="13" spans="1:30" ht="27" x14ac:dyDescent="0.25">
      <c r="A13" s="82">
        <v>2</v>
      </c>
      <c r="B13" s="81"/>
      <c r="C13" s="81"/>
      <c r="D13" s="68"/>
      <c r="E13" s="69" t="s">
        <v>850</v>
      </c>
      <c r="F13" s="81"/>
      <c r="G13" s="81"/>
      <c r="H13" s="81"/>
      <c r="I13" s="81"/>
      <c r="J13" s="81"/>
      <c r="K13" s="81"/>
      <c r="L13" s="79">
        <f t="shared" ref="L13:R13" si="0">+L11+L12</f>
        <v>800000</v>
      </c>
      <c r="M13" s="79">
        <f t="shared" si="0"/>
        <v>0</v>
      </c>
      <c r="N13" s="79">
        <f t="shared" si="0"/>
        <v>0</v>
      </c>
      <c r="O13" s="79">
        <f t="shared" si="0"/>
        <v>0</v>
      </c>
      <c r="P13" s="79">
        <f t="shared" si="0"/>
        <v>0</v>
      </c>
      <c r="Q13" s="79">
        <f t="shared" si="0"/>
        <v>0</v>
      </c>
      <c r="R13" s="79">
        <f t="shared" si="0"/>
        <v>0</v>
      </c>
      <c r="S13" s="80" t="e">
        <f xml:space="preserve"> Q13/M13</f>
        <v>#DIV/0!</v>
      </c>
      <c r="T13" s="80">
        <f>(+T11+T12)/A13</f>
        <v>0</v>
      </c>
      <c r="U13" s="110" t="s">
        <v>791</v>
      </c>
      <c r="V13" s="110"/>
      <c r="W13" s="110"/>
      <c r="X13" s="110"/>
      <c r="Y13" s="110"/>
      <c r="Z13" s="110"/>
      <c r="AA13" s="110"/>
      <c r="AB13" s="110"/>
      <c r="AC13" s="110"/>
      <c r="AD13" s="110"/>
    </row>
    <row r="14" spans="1:30" ht="18" x14ac:dyDescent="0.25">
      <c r="A14" s="68"/>
      <c r="B14" s="67"/>
      <c r="C14" s="67"/>
      <c r="D14" s="68"/>
      <c r="E14" s="69" t="s">
        <v>969</v>
      </c>
      <c r="F14" s="67"/>
      <c r="G14" s="67"/>
      <c r="H14" s="67"/>
      <c r="I14" s="81"/>
      <c r="J14" s="81"/>
      <c r="K14" s="81"/>
      <c r="L14" s="79"/>
      <c r="M14" s="79"/>
      <c r="N14" s="79"/>
      <c r="O14" s="79"/>
      <c r="P14" s="79"/>
      <c r="Q14" s="79"/>
      <c r="R14" s="79"/>
      <c r="S14" s="80"/>
      <c r="T14" s="80"/>
      <c r="U14" s="116"/>
      <c r="V14" s="117"/>
      <c r="W14" s="117"/>
      <c r="X14" s="117"/>
      <c r="Y14" s="117"/>
      <c r="Z14" s="117"/>
      <c r="AA14" s="117"/>
      <c r="AB14" s="117"/>
      <c r="AC14" s="117"/>
      <c r="AD14" s="118"/>
    </row>
    <row r="15" spans="1:30" ht="27" x14ac:dyDescent="0.25">
      <c r="A15" s="71">
        <v>1</v>
      </c>
      <c r="B15" s="71" t="s">
        <v>970</v>
      </c>
      <c r="C15" s="72" t="s">
        <v>677</v>
      </c>
      <c r="D15" s="71" t="s">
        <v>320</v>
      </c>
      <c r="E15" s="73" t="s">
        <v>321</v>
      </c>
      <c r="F15" s="71" t="s">
        <v>17</v>
      </c>
      <c r="G15" s="72" t="s">
        <v>18</v>
      </c>
      <c r="H15" s="73" t="s">
        <v>8</v>
      </c>
      <c r="I15" s="74" t="s">
        <v>892</v>
      </c>
      <c r="J15" s="75" t="s">
        <v>802</v>
      </c>
      <c r="K15" s="74" t="s">
        <v>903</v>
      </c>
      <c r="L15" s="76">
        <v>20000</v>
      </c>
      <c r="M15" s="76">
        <v>0</v>
      </c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7" t="e">
        <f>Q15/M15</f>
        <v>#DIV/0!</v>
      </c>
      <c r="T15" s="77">
        <v>0</v>
      </c>
      <c r="U15" s="71" t="s">
        <v>784</v>
      </c>
      <c r="V15" s="71" t="s">
        <v>19</v>
      </c>
      <c r="W15" s="71" t="s">
        <v>32</v>
      </c>
      <c r="X15" s="71" t="s">
        <v>364</v>
      </c>
      <c r="Y15" s="71" t="s">
        <v>26</v>
      </c>
      <c r="Z15" s="73" t="s">
        <v>32</v>
      </c>
      <c r="AA15" s="73" t="s">
        <v>205</v>
      </c>
      <c r="AB15" s="73"/>
      <c r="AC15" s="73" t="s">
        <v>833</v>
      </c>
      <c r="AD15" s="73"/>
    </row>
    <row r="16" spans="1:30" ht="27" x14ac:dyDescent="0.25">
      <c r="A16" s="82">
        <v>1</v>
      </c>
      <c r="B16" s="81"/>
      <c r="C16" s="81"/>
      <c r="D16" s="68"/>
      <c r="E16" s="69" t="s">
        <v>971</v>
      </c>
      <c r="F16" s="81"/>
      <c r="G16" s="81"/>
      <c r="H16" s="81"/>
      <c r="I16" s="81"/>
      <c r="J16" s="81"/>
      <c r="K16" s="81"/>
      <c r="L16" s="79">
        <f t="shared" ref="L16:R16" si="1">+L15</f>
        <v>20000</v>
      </c>
      <c r="M16" s="79">
        <f t="shared" si="1"/>
        <v>0</v>
      </c>
      <c r="N16" s="79">
        <f t="shared" si="1"/>
        <v>0</v>
      </c>
      <c r="O16" s="79">
        <f t="shared" si="1"/>
        <v>0</v>
      </c>
      <c r="P16" s="79">
        <f t="shared" si="1"/>
        <v>0</v>
      </c>
      <c r="Q16" s="79">
        <f t="shared" si="1"/>
        <v>0</v>
      </c>
      <c r="R16" s="79">
        <f t="shared" si="1"/>
        <v>0</v>
      </c>
      <c r="S16" s="80" t="e">
        <f xml:space="preserve"> Q16/M16</f>
        <v>#DIV/0!</v>
      </c>
      <c r="T16" s="80">
        <f>(+T15)/A16</f>
        <v>0</v>
      </c>
      <c r="U16" s="110" t="s">
        <v>791</v>
      </c>
      <c r="V16" s="110"/>
      <c r="W16" s="110"/>
      <c r="X16" s="110"/>
      <c r="Y16" s="110"/>
      <c r="Z16" s="110"/>
      <c r="AA16" s="110"/>
      <c r="AB16" s="110"/>
      <c r="AC16" s="110"/>
      <c r="AD16" s="110"/>
    </row>
    <row r="17" spans="1:30" ht="18" x14ac:dyDescent="0.25">
      <c r="A17" s="68"/>
      <c r="B17" s="67"/>
      <c r="C17" s="67"/>
      <c r="D17" s="68"/>
      <c r="E17" s="69" t="s">
        <v>946</v>
      </c>
      <c r="F17" s="67"/>
      <c r="G17" s="67"/>
      <c r="H17" s="67"/>
      <c r="I17" s="81"/>
      <c r="J17" s="81"/>
      <c r="K17" s="81"/>
      <c r="L17" s="79"/>
      <c r="M17" s="79"/>
      <c r="N17" s="79"/>
      <c r="O17" s="79"/>
      <c r="P17" s="79"/>
      <c r="Q17" s="79"/>
      <c r="R17" s="79"/>
      <c r="S17" s="80"/>
      <c r="T17" s="80"/>
      <c r="U17" s="116"/>
      <c r="V17" s="117"/>
      <c r="W17" s="117"/>
      <c r="X17" s="117"/>
      <c r="Y17" s="117"/>
      <c r="Z17" s="117"/>
      <c r="AA17" s="117"/>
      <c r="AB17" s="117"/>
      <c r="AC17" s="117"/>
      <c r="AD17" s="118"/>
    </row>
    <row r="18" spans="1:30" ht="27" x14ac:dyDescent="0.25">
      <c r="A18" s="71">
        <v>1</v>
      </c>
      <c r="B18" s="71" t="s">
        <v>975</v>
      </c>
      <c r="C18" s="72" t="s">
        <v>677</v>
      </c>
      <c r="D18" s="71" t="s">
        <v>362</v>
      </c>
      <c r="E18" s="73" t="s">
        <v>363</v>
      </c>
      <c r="F18" s="71" t="s">
        <v>17</v>
      </c>
      <c r="G18" s="72" t="s">
        <v>18</v>
      </c>
      <c r="H18" s="73" t="s">
        <v>8</v>
      </c>
      <c r="I18" s="74" t="s">
        <v>892</v>
      </c>
      <c r="J18" s="75" t="s">
        <v>802</v>
      </c>
      <c r="K18" s="74" t="s">
        <v>903</v>
      </c>
      <c r="L18" s="76">
        <v>50000</v>
      </c>
      <c r="M18" s="76">
        <v>0</v>
      </c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7" t="e">
        <f>Q18/M18</f>
        <v>#DIV/0!</v>
      </c>
      <c r="T18" s="77">
        <v>0</v>
      </c>
      <c r="U18" s="71" t="s">
        <v>784</v>
      </c>
      <c r="V18" s="71" t="s">
        <v>364</v>
      </c>
      <c r="W18" s="71" t="s">
        <v>32</v>
      </c>
      <c r="X18" s="71" t="s">
        <v>364</v>
      </c>
      <c r="Y18" s="71" t="s">
        <v>67</v>
      </c>
      <c r="Z18" s="73" t="s">
        <v>32</v>
      </c>
      <c r="AA18" s="73" t="s">
        <v>205</v>
      </c>
      <c r="AB18" s="73"/>
      <c r="AC18" s="73" t="s">
        <v>833</v>
      </c>
      <c r="AD18" s="73"/>
    </row>
    <row r="19" spans="1:30" ht="27" x14ac:dyDescent="0.25">
      <c r="A19" s="71">
        <v>2</v>
      </c>
      <c r="B19" s="71" t="s">
        <v>976</v>
      </c>
      <c r="C19" s="72" t="s">
        <v>677</v>
      </c>
      <c r="D19" s="71" t="s">
        <v>368</v>
      </c>
      <c r="E19" s="73" t="s">
        <v>369</v>
      </c>
      <c r="F19" s="71" t="s">
        <v>17</v>
      </c>
      <c r="G19" s="72" t="s">
        <v>18</v>
      </c>
      <c r="H19" s="73" t="s">
        <v>8</v>
      </c>
      <c r="I19" s="74" t="s">
        <v>892</v>
      </c>
      <c r="J19" s="75" t="s">
        <v>802</v>
      </c>
      <c r="K19" s="74" t="s">
        <v>896</v>
      </c>
      <c r="L19" s="76">
        <v>1000000</v>
      </c>
      <c r="M19" s="76">
        <v>0</v>
      </c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7" t="e">
        <f>Q19/M19</f>
        <v>#DIV/0!</v>
      </c>
      <c r="T19" s="77">
        <v>0</v>
      </c>
      <c r="U19" s="71" t="s">
        <v>784</v>
      </c>
      <c r="V19" s="71" t="s">
        <v>33</v>
      </c>
      <c r="W19" s="71" t="s">
        <v>32</v>
      </c>
      <c r="X19" s="71" t="s">
        <v>205</v>
      </c>
      <c r="Y19" s="71" t="s">
        <v>74</v>
      </c>
      <c r="Z19" s="73" t="s">
        <v>32</v>
      </c>
      <c r="AA19" s="73" t="s">
        <v>205</v>
      </c>
      <c r="AB19" s="73"/>
      <c r="AC19" s="73" t="s">
        <v>833</v>
      </c>
      <c r="AD19" s="73"/>
    </row>
    <row r="20" spans="1:30" ht="36" x14ac:dyDescent="0.25">
      <c r="A20" s="82">
        <v>2</v>
      </c>
      <c r="B20" s="81"/>
      <c r="C20" s="81"/>
      <c r="D20" s="68"/>
      <c r="E20" s="69" t="s">
        <v>948</v>
      </c>
      <c r="F20" s="81"/>
      <c r="G20" s="81"/>
      <c r="H20" s="81"/>
      <c r="I20" s="81"/>
      <c r="J20" s="81"/>
      <c r="K20" s="81"/>
      <c r="L20" s="79">
        <f t="shared" ref="L20:R20" si="2">+L18+L19</f>
        <v>1050000</v>
      </c>
      <c r="M20" s="79">
        <f t="shared" si="2"/>
        <v>0</v>
      </c>
      <c r="N20" s="79">
        <f t="shared" si="2"/>
        <v>0</v>
      </c>
      <c r="O20" s="79">
        <f t="shared" si="2"/>
        <v>0</v>
      </c>
      <c r="P20" s="79">
        <f t="shared" si="2"/>
        <v>0</v>
      </c>
      <c r="Q20" s="79">
        <f t="shared" si="2"/>
        <v>0</v>
      </c>
      <c r="R20" s="79">
        <f t="shared" si="2"/>
        <v>0</v>
      </c>
      <c r="S20" s="80" t="e">
        <f xml:space="preserve"> Q20/M20</f>
        <v>#DIV/0!</v>
      </c>
      <c r="T20" s="80">
        <f>(+T18+T19)/A20</f>
        <v>0</v>
      </c>
      <c r="U20" s="110" t="s">
        <v>791</v>
      </c>
      <c r="V20" s="110"/>
      <c r="W20" s="110"/>
      <c r="X20" s="110"/>
      <c r="Y20" s="110"/>
      <c r="Z20" s="110"/>
      <c r="AA20" s="110"/>
      <c r="AB20" s="110"/>
      <c r="AC20" s="110"/>
      <c r="AD20" s="110"/>
    </row>
    <row r="21" spans="1:30" x14ac:dyDescent="0.25">
      <c r="A21" s="68"/>
      <c r="B21" s="67"/>
      <c r="C21" s="67"/>
      <c r="D21" s="68"/>
      <c r="E21" s="69" t="s">
        <v>977</v>
      </c>
      <c r="F21" s="67"/>
      <c r="G21" s="67"/>
      <c r="H21" s="67"/>
      <c r="I21" s="81"/>
      <c r="J21" s="81"/>
      <c r="K21" s="81"/>
      <c r="L21" s="79"/>
      <c r="M21" s="79"/>
      <c r="N21" s="79"/>
      <c r="O21" s="79"/>
      <c r="P21" s="79"/>
      <c r="Q21" s="79"/>
      <c r="R21" s="79"/>
      <c r="S21" s="80"/>
      <c r="T21" s="80"/>
      <c r="U21" s="116"/>
      <c r="V21" s="117"/>
      <c r="W21" s="117"/>
      <c r="X21" s="117"/>
      <c r="Y21" s="117"/>
      <c r="Z21" s="117"/>
      <c r="AA21" s="117"/>
      <c r="AB21" s="117"/>
      <c r="AC21" s="117"/>
      <c r="AD21" s="118"/>
    </row>
    <row r="22" spans="1:30" ht="27" x14ac:dyDescent="0.25">
      <c r="A22" s="71">
        <v>1</v>
      </c>
      <c r="B22" s="71" t="s">
        <v>978</v>
      </c>
      <c r="C22" s="72" t="s">
        <v>677</v>
      </c>
      <c r="D22" s="71" t="s">
        <v>424</v>
      </c>
      <c r="E22" s="73" t="s">
        <v>425</v>
      </c>
      <c r="F22" s="71" t="s">
        <v>17</v>
      </c>
      <c r="G22" s="72" t="s">
        <v>18</v>
      </c>
      <c r="H22" s="73" t="s">
        <v>8</v>
      </c>
      <c r="I22" s="74" t="s">
        <v>892</v>
      </c>
      <c r="J22" s="75" t="s">
        <v>802</v>
      </c>
      <c r="K22" s="74" t="s">
        <v>903</v>
      </c>
      <c r="L22" s="76">
        <v>300000</v>
      </c>
      <c r="M22" s="76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7" t="e">
        <f>Q22/M22</f>
        <v>#DIV/0!</v>
      </c>
      <c r="T22" s="77">
        <v>0</v>
      </c>
      <c r="U22" s="71" t="s">
        <v>784</v>
      </c>
      <c r="V22" s="71" t="s">
        <v>50</v>
      </c>
      <c r="W22" s="71" t="s">
        <v>32</v>
      </c>
      <c r="X22" s="71" t="s">
        <v>74</v>
      </c>
      <c r="Y22" s="71" t="s">
        <v>74</v>
      </c>
      <c r="Z22" s="73" t="s">
        <v>32</v>
      </c>
      <c r="AA22" s="73" t="s">
        <v>74</v>
      </c>
      <c r="AB22" s="73"/>
      <c r="AC22" s="73" t="s">
        <v>918</v>
      </c>
      <c r="AD22" s="73"/>
    </row>
    <row r="23" spans="1:30" ht="27" x14ac:dyDescent="0.25">
      <c r="A23" s="82">
        <v>1</v>
      </c>
      <c r="B23" s="81"/>
      <c r="C23" s="81"/>
      <c r="D23" s="68"/>
      <c r="E23" s="69" t="s">
        <v>980</v>
      </c>
      <c r="F23" s="81"/>
      <c r="G23" s="81"/>
      <c r="H23" s="81"/>
      <c r="I23" s="81"/>
      <c r="J23" s="81"/>
      <c r="K23" s="81"/>
      <c r="L23" s="79">
        <f t="shared" ref="L23:R23" si="3">+L22</f>
        <v>300000</v>
      </c>
      <c r="M23" s="79">
        <f t="shared" si="3"/>
        <v>0</v>
      </c>
      <c r="N23" s="79">
        <f t="shared" si="3"/>
        <v>0</v>
      </c>
      <c r="O23" s="79">
        <f t="shared" si="3"/>
        <v>0</v>
      </c>
      <c r="P23" s="79">
        <f t="shared" si="3"/>
        <v>0</v>
      </c>
      <c r="Q23" s="79">
        <f t="shared" si="3"/>
        <v>0</v>
      </c>
      <c r="R23" s="79">
        <f t="shared" si="3"/>
        <v>0</v>
      </c>
      <c r="S23" s="80" t="e">
        <f xml:space="preserve"> Q23/M23</f>
        <v>#DIV/0!</v>
      </c>
      <c r="T23" s="80">
        <f>(+T22)/A23</f>
        <v>0</v>
      </c>
      <c r="U23" s="110" t="s">
        <v>791</v>
      </c>
      <c r="V23" s="110"/>
      <c r="W23" s="110"/>
      <c r="X23" s="110"/>
      <c r="Y23" s="110"/>
      <c r="Z23" s="110"/>
      <c r="AA23" s="110"/>
      <c r="AB23" s="110"/>
      <c r="AC23" s="110"/>
      <c r="AD23" s="110"/>
    </row>
    <row r="24" spans="1:30" x14ac:dyDescent="0.25">
      <c r="A24" s="68"/>
      <c r="B24" s="67"/>
      <c r="C24" s="67"/>
      <c r="D24" s="68"/>
      <c r="E24" s="69" t="s">
        <v>730</v>
      </c>
      <c r="F24" s="67"/>
      <c r="G24" s="67"/>
      <c r="H24" s="67"/>
      <c r="I24" s="81"/>
      <c r="J24" s="81"/>
      <c r="K24" s="81"/>
      <c r="L24" s="79"/>
      <c r="M24" s="79"/>
      <c r="N24" s="79"/>
      <c r="O24" s="79"/>
      <c r="P24" s="79"/>
      <c r="Q24" s="79"/>
      <c r="R24" s="79"/>
      <c r="S24" s="80"/>
      <c r="T24" s="80"/>
      <c r="U24" s="116"/>
      <c r="V24" s="117"/>
      <c r="W24" s="117"/>
      <c r="X24" s="117"/>
      <c r="Y24" s="117"/>
      <c r="Z24" s="117"/>
      <c r="AA24" s="117"/>
      <c r="AB24" s="117"/>
      <c r="AC24" s="117"/>
      <c r="AD24" s="118"/>
    </row>
    <row r="25" spans="1:30" ht="36" x14ac:dyDescent="0.25">
      <c r="A25" s="71">
        <v>1</v>
      </c>
      <c r="B25" s="71" t="s">
        <v>872</v>
      </c>
      <c r="C25" s="72" t="s">
        <v>677</v>
      </c>
      <c r="D25" s="71" t="s">
        <v>500</v>
      </c>
      <c r="E25" s="73" t="s">
        <v>501</v>
      </c>
      <c r="F25" s="71" t="s">
        <v>23</v>
      </c>
      <c r="G25" s="72" t="s">
        <v>24</v>
      </c>
      <c r="H25" s="73" t="s">
        <v>8</v>
      </c>
      <c r="I25" s="74" t="s">
        <v>892</v>
      </c>
      <c r="J25" s="75" t="s">
        <v>802</v>
      </c>
      <c r="K25" s="74" t="s">
        <v>962</v>
      </c>
      <c r="L25" s="76">
        <v>150000</v>
      </c>
      <c r="M25" s="76">
        <v>0</v>
      </c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7" t="e">
        <f>Q25/M25</f>
        <v>#DIV/0!</v>
      </c>
      <c r="T25" s="77">
        <v>0</v>
      </c>
      <c r="U25" s="71" t="s">
        <v>784</v>
      </c>
      <c r="V25" s="71" t="s">
        <v>33</v>
      </c>
      <c r="W25" s="71" t="s">
        <v>32</v>
      </c>
      <c r="X25" s="71" t="s">
        <v>678</v>
      </c>
      <c r="Y25" s="71" t="s">
        <v>74</v>
      </c>
      <c r="Z25" s="73" t="s">
        <v>32</v>
      </c>
      <c r="AA25" s="73" t="s">
        <v>678</v>
      </c>
      <c r="AB25" s="73" t="s">
        <v>74</v>
      </c>
      <c r="AC25" s="73" t="s">
        <v>833</v>
      </c>
      <c r="AD25" s="73"/>
    </row>
    <row r="26" spans="1:30" ht="18" x14ac:dyDescent="0.25">
      <c r="A26" s="82">
        <v>1</v>
      </c>
      <c r="B26" s="81"/>
      <c r="C26" s="81"/>
      <c r="D26" s="68"/>
      <c r="E26" s="69" t="s">
        <v>858</v>
      </c>
      <c r="F26" s="81"/>
      <c r="G26" s="81"/>
      <c r="H26" s="81"/>
      <c r="I26" s="81"/>
      <c r="J26" s="81"/>
      <c r="K26" s="81"/>
      <c r="L26" s="79">
        <f t="shared" ref="L26:R26" si="4">+L25</f>
        <v>150000</v>
      </c>
      <c r="M26" s="79">
        <f t="shared" si="4"/>
        <v>0</v>
      </c>
      <c r="N26" s="79">
        <f t="shared" si="4"/>
        <v>0</v>
      </c>
      <c r="O26" s="79">
        <f t="shared" si="4"/>
        <v>0</v>
      </c>
      <c r="P26" s="79">
        <f t="shared" si="4"/>
        <v>0</v>
      </c>
      <c r="Q26" s="79">
        <f t="shared" si="4"/>
        <v>0</v>
      </c>
      <c r="R26" s="79">
        <f t="shared" si="4"/>
        <v>0</v>
      </c>
      <c r="S26" s="80" t="e">
        <f xml:space="preserve"> Q26/M26</f>
        <v>#DIV/0!</v>
      </c>
      <c r="T26" s="80">
        <f>(+T25)/A26</f>
        <v>0</v>
      </c>
      <c r="U26" s="110" t="s">
        <v>791</v>
      </c>
      <c r="V26" s="110"/>
      <c r="W26" s="110"/>
      <c r="X26" s="110"/>
      <c r="Y26" s="110"/>
      <c r="Z26" s="110"/>
      <c r="AA26" s="110"/>
      <c r="AB26" s="110"/>
      <c r="AC26" s="110"/>
      <c r="AD26" s="110"/>
    </row>
    <row r="27" spans="1:30" ht="18" x14ac:dyDescent="0.25">
      <c r="A27" s="68"/>
      <c r="B27" s="67"/>
      <c r="C27" s="67"/>
      <c r="D27" s="68"/>
      <c r="E27" s="69" t="s">
        <v>799</v>
      </c>
      <c r="F27" s="67"/>
      <c r="G27" s="67"/>
      <c r="H27" s="67"/>
      <c r="I27" s="81"/>
      <c r="J27" s="81"/>
      <c r="K27" s="81"/>
      <c r="L27" s="79"/>
      <c r="M27" s="79"/>
      <c r="N27" s="79"/>
      <c r="O27" s="79"/>
      <c r="P27" s="79"/>
      <c r="Q27" s="79"/>
      <c r="R27" s="79"/>
      <c r="S27" s="80"/>
      <c r="T27" s="80"/>
      <c r="U27" s="116"/>
      <c r="V27" s="117"/>
      <c r="W27" s="117"/>
      <c r="X27" s="117"/>
      <c r="Y27" s="117"/>
      <c r="Z27" s="117"/>
      <c r="AA27" s="117"/>
      <c r="AB27" s="117"/>
      <c r="AC27" s="117"/>
      <c r="AD27" s="118"/>
    </row>
    <row r="28" spans="1:30" ht="27" x14ac:dyDescent="0.25">
      <c r="A28" s="71">
        <v>1</v>
      </c>
      <c r="B28" s="71" t="s">
        <v>800</v>
      </c>
      <c r="C28" s="72" t="s">
        <v>677</v>
      </c>
      <c r="D28" s="71" t="s">
        <v>665</v>
      </c>
      <c r="E28" s="73" t="s">
        <v>666</v>
      </c>
      <c r="F28" s="71" t="s">
        <v>17</v>
      </c>
      <c r="G28" s="72" t="s">
        <v>18</v>
      </c>
      <c r="H28" s="73" t="s">
        <v>8</v>
      </c>
      <c r="I28" s="74" t="s">
        <v>892</v>
      </c>
      <c r="J28" s="75" t="s">
        <v>802</v>
      </c>
      <c r="K28" s="74" t="s">
        <v>801</v>
      </c>
      <c r="L28" s="76">
        <v>2000000</v>
      </c>
      <c r="M28" s="76">
        <v>0</v>
      </c>
      <c r="N28" s="76">
        <v>0</v>
      </c>
      <c r="O28" s="76">
        <v>0</v>
      </c>
      <c r="P28" s="76">
        <v>0</v>
      </c>
      <c r="Q28" s="76">
        <v>0</v>
      </c>
      <c r="R28" s="76">
        <v>0</v>
      </c>
      <c r="S28" s="77" t="e">
        <f>Q28/M28</f>
        <v>#DIV/0!</v>
      </c>
      <c r="T28" s="77">
        <v>0</v>
      </c>
      <c r="U28" s="71" t="s">
        <v>784</v>
      </c>
      <c r="V28" s="71" t="s">
        <v>33</v>
      </c>
      <c r="W28" s="71" t="s">
        <v>32</v>
      </c>
      <c r="X28" s="71" t="s">
        <v>678</v>
      </c>
      <c r="Y28" s="71" t="s">
        <v>34</v>
      </c>
      <c r="Z28" s="73" t="s">
        <v>32</v>
      </c>
      <c r="AA28" s="73" t="s">
        <v>678</v>
      </c>
      <c r="AB28" s="73"/>
      <c r="AC28" s="73" t="s">
        <v>833</v>
      </c>
      <c r="AD28" s="73"/>
    </row>
    <row r="29" spans="1:30" ht="36" x14ac:dyDescent="0.25">
      <c r="A29" s="68">
        <v>1</v>
      </c>
      <c r="B29" s="67"/>
      <c r="C29" s="78"/>
      <c r="D29" s="68"/>
      <c r="E29" s="69" t="s">
        <v>804</v>
      </c>
      <c r="F29" s="67"/>
      <c r="G29" s="67"/>
      <c r="H29" s="67"/>
      <c r="I29" s="67"/>
      <c r="J29" s="67"/>
      <c r="K29" s="67"/>
      <c r="L29" s="79">
        <f t="shared" ref="L29:R29" si="5">+L28</f>
        <v>2000000</v>
      </c>
      <c r="M29" s="79">
        <f t="shared" si="5"/>
        <v>0</v>
      </c>
      <c r="N29" s="79">
        <f t="shared" si="5"/>
        <v>0</v>
      </c>
      <c r="O29" s="79">
        <f t="shared" si="5"/>
        <v>0</v>
      </c>
      <c r="P29" s="79">
        <f t="shared" si="5"/>
        <v>0</v>
      </c>
      <c r="Q29" s="79">
        <f t="shared" si="5"/>
        <v>0</v>
      </c>
      <c r="R29" s="79">
        <f t="shared" si="5"/>
        <v>0</v>
      </c>
      <c r="S29" s="80" t="e">
        <f>Q29/M29</f>
        <v>#DIV/0!</v>
      </c>
      <c r="T29" s="80">
        <f>(+T28)/A29</f>
        <v>0</v>
      </c>
      <c r="U29" s="116" t="s">
        <v>791</v>
      </c>
      <c r="V29" s="117"/>
      <c r="W29" s="117"/>
      <c r="X29" s="117"/>
      <c r="Y29" s="117"/>
      <c r="Z29" s="117"/>
      <c r="AA29" s="117"/>
      <c r="AB29" s="117"/>
      <c r="AC29" s="117"/>
      <c r="AD29" s="118"/>
    </row>
    <row r="30" spans="1:30" ht="18" x14ac:dyDescent="0.25">
      <c r="A30" s="68">
        <f>+A13+A16+A20+A23+A26+A29</f>
        <v>8</v>
      </c>
      <c r="B30" s="67"/>
      <c r="C30" s="67"/>
      <c r="D30" s="68"/>
      <c r="E30" s="69" t="s">
        <v>792</v>
      </c>
      <c r="F30" s="67"/>
      <c r="G30" s="67"/>
      <c r="H30" s="67"/>
      <c r="I30" s="67"/>
      <c r="J30" s="81"/>
      <c r="K30" s="81"/>
      <c r="L30" s="79">
        <f t="shared" ref="L30:R30" si="6">+L13+L16+L20+L23+L26+L29</f>
        <v>4320000</v>
      </c>
      <c r="M30" s="79">
        <f t="shared" si="6"/>
        <v>0</v>
      </c>
      <c r="N30" s="79">
        <f t="shared" si="6"/>
        <v>0</v>
      </c>
      <c r="O30" s="79">
        <f t="shared" si="6"/>
        <v>0</v>
      </c>
      <c r="P30" s="79">
        <f t="shared" si="6"/>
        <v>0</v>
      </c>
      <c r="Q30" s="79">
        <f t="shared" si="6"/>
        <v>0</v>
      </c>
      <c r="R30" s="79">
        <f t="shared" si="6"/>
        <v>0</v>
      </c>
      <c r="S30" s="122"/>
      <c r="T30" s="123"/>
      <c r="U30" s="117"/>
      <c r="V30" s="117"/>
      <c r="W30" s="117"/>
      <c r="X30" s="117"/>
      <c r="Y30" s="117"/>
      <c r="Z30" s="117"/>
      <c r="AA30" s="117"/>
      <c r="AB30" s="117"/>
      <c r="AC30" s="117"/>
      <c r="AD30" s="118"/>
    </row>
  </sheetData>
  <mergeCells count="33">
    <mergeCell ref="U27:AD27"/>
    <mergeCell ref="U29:AD29"/>
    <mergeCell ref="S30:AD30"/>
    <mergeCell ref="U20:AD20"/>
    <mergeCell ref="U21:AD21"/>
    <mergeCell ref="U23:AD23"/>
    <mergeCell ref="U24:AD24"/>
    <mergeCell ref="U26:AD26"/>
    <mergeCell ref="U16:AD16"/>
    <mergeCell ref="U8:U9"/>
    <mergeCell ref="U17:AD17"/>
    <mergeCell ref="M8:M9"/>
    <mergeCell ref="N8:N9"/>
    <mergeCell ref="O8:Q8"/>
    <mergeCell ref="S8:T8"/>
    <mergeCell ref="R8:R9"/>
    <mergeCell ref="AC8:AC9"/>
    <mergeCell ref="AD8:AD9"/>
    <mergeCell ref="U10:AD10"/>
    <mergeCell ref="U13:AD13"/>
    <mergeCell ref="U14:AD14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8" orientation="landscape" horizontalDpi="4294967292" r:id="rId1"/>
  <headerFooter>
    <oddHeader>&amp;RANEXO 4.4 PAG. &amp;P DE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2:AD20"/>
  <sheetViews>
    <sheetView view="pageBreakPreview" zoomScale="60" zoomScaleNormal="40" workbookViewId="0">
      <selection activeCell="B17" sqref="B17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958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780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960</v>
      </c>
      <c r="C11" s="72" t="s">
        <v>780</v>
      </c>
      <c r="D11" s="71" t="s">
        <v>555</v>
      </c>
      <c r="E11" s="73" t="s">
        <v>556</v>
      </c>
      <c r="F11" s="71" t="s">
        <v>17</v>
      </c>
      <c r="G11" s="72" t="s">
        <v>18</v>
      </c>
      <c r="H11" s="73" t="s">
        <v>959</v>
      </c>
      <c r="I11" s="74" t="s">
        <v>782</v>
      </c>
      <c r="J11" s="75" t="s">
        <v>785</v>
      </c>
      <c r="K11" s="74" t="s">
        <v>788</v>
      </c>
      <c r="L11" s="76">
        <v>0</v>
      </c>
      <c r="M11" s="76">
        <v>4700</v>
      </c>
      <c r="N11" s="76">
        <v>4700</v>
      </c>
      <c r="O11" s="76">
        <v>4700</v>
      </c>
      <c r="P11" s="76">
        <v>0</v>
      </c>
      <c r="Q11" s="76">
        <v>4700</v>
      </c>
      <c r="R11" s="76">
        <v>4700</v>
      </c>
      <c r="S11" s="77">
        <f t="shared" ref="S11:S18" si="0">Q11/M11</f>
        <v>1</v>
      </c>
      <c r="T11" s="77">
        <v>1</v>
      </c>
      <c r="U11" s="71" t="s">
        <v>784</v>
      </c>
      <c r="V11" s="71" t="s">
        <v>186</v>
      </c>
      <c r="W11" s="71" t="s">
        <v>32</v>
      </c>
      <c r="X11" s="71" t="s">
        <v>186</v>
      </c>
      <c r="Y11" s="71" t="s">
        <v>74</v>
      </c>
      <c r="Z11" s="73" t="s">
        <v>32</v>
      </c>
      <c r="AA11" s="73" t="s">
        <v>74</v>
      </c>
      <c r="AB11" s="73" t="s">
        <v>74</v>
      </c>
      <c r="AC11" s="73" t="s">
        <v>823</v>
      </c>
      <c r="AD11" s="73"/>
    </row>
    <row r="12" spans="1:30" ht="27" x14ac:dyDescent="0.25">
      <c r="A12" s="71">
        <v>2</v>
      </c>
      <c r="B12" s="71" t="s">
        <v>787</v>
      </c>
      <c r="C12" s="72" t="s">
        <v>780</v>
      </c>
      <c r="D12" s="71" t="s">
        <v>557</v>
      </c>
      <c r="E12" s="73" t="s">
        <v>558</v>
      </c>
      <c r="F12" s="71" t="s">
        <v>17</v>
      </c>
      <c r="G12" s="72" t="s">
        <v>18</v>
      </c>
      <c r="H12" s="73" t="s">
        <v>959</v>
      </c>
      <c r="I12" s="74" t="s">
        <v>782</v>
      </c>
      <c r="J12" s="75" t="s">
        <v>785</v>
      </c>
      <c r="K12" s="74" t="s">
        <v>788</v>
      </c>
      <c r="L12" s="76">
        <v>0</v>
      </c>
      <c r="M12" s="76">
        <v>51511.22</v>
      </c>
      <c r="N12" s="76">
        <v>51511.22</v>
      </c>
      <c r="O12" s="76">
        <v>51511.22</v>
      </c>
      <c r="P12" s="76">
        <v>0</v>
      </c>
      <c r="Q12" s="76">
        <v>51511.22</v>
      </c>
      <c r="R12" s="76">
        <v>51511.22</v>
      </c>
      <c r="S12" s="77">
        <f t="shared" si="0"/>
        <v>1</v>
      </c>
      <c r="T12" s="77">
        <v>1</v>
      </c>
      <c r="U12" s="71" t="s">
        <v>784</v>
      </c>
      <c r="V12" s="71" t="s">
        <v>186</v>
      </c>
      <c r="W12" s="71" t="s">
        <v>32</v>
      </c>
      <c r="X12" s="71" t="s">
        <v>186</v>
      </c>
      <c r="Y12" s="71" t="s">
        <v>74</v>
      </c>
      <c r="Z12" s="73" t="s">
        <v>32</v>
      </c>
      <c r="AA12" s="73" t="s">
        <v>74</v>
      </c>
      <c r="AB12" s="73" t="s">
        <v>74</v>
      </c>
      <c r="AC12" s="73" t="s">
        <v>823</v>
      </c>
      <c r="AD12" s="73"/>
    </row>
    <row r="13" spans="1:30" ht="18" x14ac:dyDescent="0.25">
      <c r="A13" s="68">
        <v>2</v>
      </c>
      <c r="B13" s="67"/>
      <c r="C13" s="67"/>
      <c r="D13" s="68"/>
      <c r="E13" s="69" t="s">
        <v>1085</v>
      </c>
      <c r="F13" s="67"/>
      <c r="G13" s="67"/>
      <c r="H13" s="67"/>
      <c r="I13" s="81"/>
      <c r="J13" s="81"/>
      <c r="K13" s="81"/>
      <c r="L13" s="79">
        <f t="shared" ref="L13:R13" si="1">+L11+L12</f>
        <v>0</v>
      </c>
      <c r="M13" s="79">
        <f t="shared" si="1"/>
        <v>56211.22</v>
      </c>
      <c r="N13" s="79">
        <f t="shared" si="1"/>
        <v>56211.22</v>
      </c>
      <c r="O13" s="79">
        <f t="shared" si="1"/>
        <v>56211.22</v>
      </c>
      <c r="P13" s="70">
        <f t="shared" si="1"/>
        <v>0</v>
      </c>
      <c r="Q13" s="70">
        <f t="shared" si="1"/>
        <v>56211.22</v>
      </c>
      <c r="R13" s="70">
        <f t="shared" si="1"/>
        <v>56211.22</v>
      </c>
      <c r="S13" s="80">
        <f t="shared" si="0"/>
        <v>1</v>
      </c>
      <c r="T13" s="80">
        <f>(+T11+T12)/A13</f>
        <v>1</v>
      </c>
      <c r="U13" s="110" t="s">
        <v>791</v>
      </c>
      <c r="V13" s="110"/>
      <c r="W13" s="110"/>
      <c r="X13" s="110"/>
      <c r="Y13" s="110"/>
      <c r="Z13" s="110"/>
      <c r="AA13" s="110"/>
      <c r="AB13" s="110"/>
      <c r="AC13" s="110"/>
      <c r="AD13" s="110"/>
    </row>
    <row r="14" spans="1:30" ht="27" x14ac:dyDescent="0.25">
      <c r="A14" s="71">
        <v>1</v>
      </c>
      <c r="B14" s="71" t="s">
        <v>960</v>
      </c>
      <c r="C14" s="72" t="s">
        <v>780</v>
      </c>
      <c r="D14" s="71" t="s">
        <v>1086</v>
      </c>
      <c r="E14" s="73" t="s">
        <v>1087</v>
      </c>
      <c r="F14" s="71" t="s">
        <v>17</v>
      </c>
      <c r="G14" s="72" t="s">
        <v>18</v>
      </c>
      <c r="H14" s="73" t="s">
        <v>959</v>
      </c>
      <c r="I14" s="74" t="s">
        <v>782</v>
      </c>
      <c r="J14" s="75" t="s">
        <v>785</v>
      </c>
      <c r="K14" s="74" t="s">
        <v>1088</v>
      </c>
      <c r="L14" s="76">
        <v>0</v>
      </c>
      <c r="M14" s="76">
        <v>5742</v>
      </c>
      <c r="N14" s="76">
        <v>5742</v>
      </c>
      <c r="O14" s="76">
        <v>0</v>
      </c>
      <c r="P14" s="76">
        <v>5742</v>
      </c>
      <c r="Q14" s="76">
        <v>5742</v>
      </c>
      <c r="R14" s="76">
        <v>0</v>
      </c>
      <c r="S14" s="77">
        <f t="shared" si="0"/>
        <v>1</v>
      </c>
      <c r="T14" s="77">
        <v>1</v>
      </c>
      <c r="U14" s="71" t="s">
        <v>784</v>
      </c>
      <c r="V14" s="71" t="s">
        <v>433</v>
      </c>
      <c r="W14" s="71" t="s">
        <v>32</v>
      </c>
      <c r="X14" s="71" t="s">
        <v>433</v>
      </c>
      <c r="Y14" s="71" t="s">
        <v>67</v>
      </c>
      <c r="Z14" s="73" t="s">
        <v>32</v>
      </c>
      <c r="AA14" s="73" t="s">
        <v>67</v>
      </c>
      <c r="AB14" s="73" t="s">
        <v>67</v>
      </c>
      <c r="AC14" s="73" t="s">
        <v>1089</v>
      </c>
      <c r="AD14" s="73"/>
    </row>
    <row r="15" spans="1:30" ht="27" x14ac:dyDescent="0.25">
      <c r="A15" s="71">
        <v>2</v>
      </c>
      <c r="B15" s="71" t="s">
        <v>787</v>
      </c>
      <c r="C15" s="72" t="s">
        <v>780</v>
      </c>
      <c r="D15" s="71" t="s">
        <v>1090</v>
      </c>
      <c r="E15" s="73" t="s">
        <v>1091</v>
      </c>
      <c r="F15" s="71" t="s">
        <v>17</v>
      </c>
      <c r="G15" s="72" t="s">
        <v>18</v>
      </c>
      <c r="H15" s="73" t="s">
        <v>959</v>
      </c>
      <c r="I15" s="74" t="s">
        <v>782</v>
      </c>
      <c r="J15" s="75" t="s">
        <v>785</v>
      </c>
      <c r="K15" s="74" t="s">
        <v>1092</v>
      </c>
      <c r="L15" s="76">
        <v>0</v>
      </c>
      <c r="M15" s="76">
        <v>16704</v>
      </c>
      <c r="N15" s="76">
        <v>16704</v>
      </c>
      <c r="O15" s="76">
        <v>0</v>
      </c>
      <c r="P15" s="76">
        <v>16704</v>
      </c>
      <c r="Q15" s="76">
        <v>16704</v>
      </c>
      <c r="R15" s="76">
        <v>0</v>
      </c>
      <c r="S15" s="77">
        <f t="shared" si="0"/>
        <v>1</v>
      </c>
      <c r="T15" s="77">
        <v>1</v>
      </c>
      <c r="U15" s="71" t="s">
        <v>784</v>
      </c>
      <c r="V15" s="71" t="s">
        <v>433</v>
      </c>
      <c r="W15" s="71" t="s">
        <v>32</v>
      </c>
      <c r="X15" s="71" t="s">
        <v>433</v>
      </c>
      <c r="Y15" s="71" t="s">
        <v>67</v>
      </c>
      <c r="Z15" s="73" t="s">
        <v>32</v>
      </c>
      <c r="AA15" s="73" t="s">
        <v>67</v>
      </c>
      <c r="AB15" s="73" t="s">
        <v>67</v>
      </c>
      <c r="AC15" s="73" t="s">
        <v>1089</v>
      </c>
      <c r="AD15" s="73"/>
    </row>
    <row r="16" spans="1:30" ht="27" x14ac:dyDescent="0.25">
      <c r="A16" s="71">
        <v>3</v>
      </c>
      <c r="B16" s="71" t="s">
        <v>1093</v>
      </c>
      <c r="C16" s="72" t="s">
        <v>780</v>
      </c>
      <c r="D16" s="71" t="s">
        <v>1094</v>
      </c>
      <c r="E16" s="73" t="s">
        <v>1095</v>
      </c>
      <c r="F16" s="71" t="s">
        <v>17</v>
      </c>
      <c r="G16" s="72" t="s">
        <v>18</v>
      </c>
      <c r="H16" s="73" t="s">
        <v>959</v>
      </c>
      <c r="I16" s="74" t="s">
        <v>782</v>
      </c>
      <c r="J16" s="75" t="s">
        <v>785</v>
      </c>
      <c r="K16" s="74" t="s">
        <v>933</v>
      </c>
      <c r="L16" s="76">
        <v>0</v>
      </c>
      <c r="M16" s="76">
        <v>4060</v>
      </c>
      <c r="N16" s="76">
        <v>4060</v>
      </c>
      <c r="O16" s="76">
        <v>0</v>
      </c>
      <c r="P16" s="76">
        <v>4060</v>
      </c>
      <c r="Q16" s="76">
        <v>4060</v>
      </c>
      <c r="R16" s="76">
        <v>0</v>
      </c>
      <c r="S16" s="77">
        <f t="shared" si="0"/>
        <v>1</v>
      </c>
      <c r="T16" s="77">
        <v>1</v>
      </c>
      <c r="U16" s="71" t="s">
        <v>784</v>
      </c>
      <c r="V16" s="71" t="s">
        <v>433</v>
      </c>
      <c r="W16" s="71" t="s">
        <v>32</v>
      </c>
      <c r="X16" s="71" t="s">
        <v>433</v>
      </c>
      <c r="Y16" s="71" t="s">
        <v>67</v>
      </c>
      <c r="Z16" s="73" t="s">
        <v>32</v>
      </c>
      <c r="AA16" s="73" t="s">
        <v>67</v>
      </c>
      <c r="AB16" s="73" t="s">
        <v>67</v>
      </c>
      <c r="AC16" s="73" t="s">
        <v>1089</v>
      </c>
      <c r="AD16" s="73"/>
    </row>
    <row r="17" spans="1:30" ht="27" x14ac:dyDescent="0.25">
      <c r="A17" s="71">
        <v>4</v>
      </c>
      <c r="B17" s="71" t="s">
        <v>885</v>
      </c>
      <c r="C17" s="72" t="s">
        <v>780</v>
      </c>
      <c r="D17" s="71" t="s">
        <v>1096</v>
      </c>
      <c r="E17" s="73" t="s">
        <v>1097</v>
      </c>
      <c r="F17" s="71" t="s">
        <v>17</v>
      </c>
      <c r="G17" s="72" t="s">
        <v>18</v>
      </c>
      <c r="H17" s="73" t="s">
        <v>959</v>
      </c>
      <c r="I17" s="74" t="s">
        <v>782</v>
      </c>
      <c r="J17" s="75" t="s">
        <v>785</v>
      </c>
      <c r="K17" s="74" t="s">
        <v>931</v>
      </c>
      <c r="L17" s="76">
        <v>0</v>
      </c>
      <c r="M17" s="76">
        <v>4350</v>
      </c>
      <c r="N17" s="76">
        <v>4350</v>
      </c>
      <c r="O17" s="76">
        <v>0</v>
      </c>
      <c r="P17" s="76">
        <v>4350</v>
      </c>
      <c r="Q17" s="76">
        <v>4350</v>
      </c>
      <c r="R17" s="76">
        <v>0</v>
      </c>
      <c r="S17" s="77">
        <f t="shared" si="0"/>
        <v>1</v>
      </c>
      <c r="T17" s="77">
        <v>1</v>
      </c>
      <c r="U17" s="71" t="s">
        <v>784</v>
      </c>
      <c r="V17" s="71" t="s">
        <v>433</v>
      </c>
      <c r="W17" s="71" t="s">
        <v>32</v>
      </c>
      <c r="X17" s="71" t="s">
        <v>433</v>
      </c>
      <c r="Y17" s="71" t="s">
        <v>67</v>
      </c>
      <c r="Z17" s="73" t="s">
        <v>32</v>
      </c>
      <c r="AA17" s="73" t="s">
        <v>67</v>
      </c>
      <c r="AB17" s="73" t="s">
        <v>67</v>
      </c>
      <c r="AC17" s="73" t="s">
        <v>1089</v>
      </c>
      <c r="AD17" s="73"/>
    </row>
    <row r="18" spans="1:30" ht="18" x14ac:dyDescent="0.25">
      <c r="A18" s="68">
        <v>4</v>
      </c>
      <c r="B18" s="67"/>
      <c r="C18" s="67"/>
      <c r="D18" s="68"/>
      <c r="E18" s="69" t="s">
        <v>1085</v>
      </c>
      <c r="F18" s="67"/>
      <c r="G18" s="67"/>
      <c r="H18" s="67"/>
      <c r="I18" s="67"/>
      <c r="J18" s="67"/>
      <c r="K18" s="67"/>
      <c r="L18" s="79">
        <f t="shared" ref="L18:R18" si="2">+L14+L15+L16+L17</f>
        <v>0</v>
      </c>
      <c r="M18" s="79">
        <f t="shared" si="2"/>
        <v>30856</v>
      </c>
      <c r="N18" s="79">
        <f t="shared" si="2"/>
        <v>30856</v>
      </c>
      <c r="O18" s="79">
        <f t="shared" si="2"/>
        <v>0</v>
      </c>
      <c r="P18" s="79">
        <f t="shared" si="2"/>
        <v>30856</v>
      </c>
      <c r="Q18" s="79">
        <f t="shared" si="2"/>
        <v>30856</v>
      </c>
      <c r="R18" s="79">
        <f t="shared" si="2"/>
        <v>0</v>
      </c>
      <c r="S18" s="80">
        <f t="shared" si="0"/>
        <v>1</v>
      </c>
      <c r="T18" s="80">
        <f>(+T14+T15+T16+T17)/A18</f>
        <v>1</v>
      </c>
      <c r="U18" s="110" t="s">
        <v>791</v>
      </c>
      <c r="V18" s="110"/>
      <c r="W18" s="110"/>
      <c r="X18" s="110"/>
      <c r="Y18" s="110"/>
      <c r="Z18" s="110"/>
      <c r="AA18" s="110"/>
      <c r="AB18" s="110"/>
      <c r="AC18" s="110"/>
      <c r="AD18" s="110"/>
    </row>
    <row r="19" spans="1:30" ht="27" x14ac:dyDescent="0.25">
      <c r="A19" s="82">
        <f>+A13+A18</f>
        <v>6</v>
      </c>
      <c r="B19" s="81"/>
      <c r="C19" s="81"/>
      <c r="D19" s="68"/>
      <c r="E19" s="69" t="s">
        <v>790</v>
      </c>
      <c r="F19" s="81"/>
      <c r="G19" s="81"/>
      <c r="H19" s="81"/>
      <c r="I19" s="81"/>
      <c r="J19" s="81"/>
      <c r="K19" s="81"/>
      <c r="L19" s="79">
        <f t="shared" ref="L19:R19" si="3">+L13+L18</f>
        <v>0</v>
      </c>
      <c r="M19" s="79">
        <f t="shared" si="3"/>
        <v>87067.22</v>
      </c>
      <c r="N19" s="79">
        <f t="shared" si="3"/>
        <v>87067.22</v>
      </c>
      <c r="O19" s="79">
        <f t="shared" si="3"/>
        <v>56211.22</v>
      </c>
      <c r="P19" s="79">
        <f t="shared" si="3"/>
        <v>30856</v>
      </c>
      <c r="Q19" s="79">
        <f t="shared" si="3"/>
        <v>87067.22</v>
      </c>
      <c r="R19" s="79">
        <f t="shared" si="3"/>
        <v>56211.22</v>
      </c>
      <c r="S19" s="122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4"/>
    </row>
    <row r="20" spans="1:30" ht="18" x14ac:dyDescent="0.25">
      <c r="A20" s="68">
        <f>+A19</f>
        <v>6</v>
      </c>
      <c r="B20" s="67"/>
      <c r="C20" s="67"/>
      <c r="D20" s="68"/>
      <c r="E20" s="69" t="s">
        <v>792</v>
      </c>
      <c r="F20" s="67"/>
      <c r="G20" s="67"/>
      <c r="H20" s="67"/>
      <c r="I20" s="67"/>
      <c r="J20" s="67"/>
      <c r="K20" s="67"/>
      <c r="L20" s="79">
        <f t="shared" ref="L20:R20" si="4">+L19</f>
        <v>0</v>
      </c>
      <c r="M20" s="79">
        <f t="shared" si="4"/>
        <v>87067.22</v>
      </c>
      <c r="N20" s="79">
        <f t="shared" si="4"/>
        <v>87067.22</v>
      </c>
      <c r="O20" s="79">
        <f t="shared" si="4"/>
        <v>56211.22</v>
      </c>
      <c r="P20" s="83">
        <f t="shared" si="4"/>
        <v>30856</v>
      </c>
      <c r="Q20" s="83">
        <f t="shared" si="4"/>
        <v>87067.22</v>
      </c>
      <c r="R20" s="83">
        <f t="shared" si="4"/>
        <v>56211.22</v>
      </c>
      <c r="S20" s="122"/>
      <c r="T20" s="123"/>
      <c r="U20" s="117"/>
      <c r="V20" s="117"/>
      <c r="W20" s="117"/>
      <c r="X20" s="117"/>
      <c r="Y20" s="117"/>
      <c r="Z20" s="117"/>
      <c r="AA20" s="117"/>
      <c r="AB20" s="117"/>
      <c r="AC20" s="117"/>
      <c r="AD20" s="118"/>
    </row>
  </sheetData>
  <mergeCells count="25">
    <mergeCell ref="U18:AD18"/>
    <mergeCell ref="S19:AD19"/>
    <mergeCell ref="S20:AD20"/>
    <mergeCell ref="AC8:AC9"/>
    <mergeCell ref="AD8:AD9"/>
    <mergeCell ref="U10:AD10"/>
    <mergeCell ref="U13:AD13"/>
    <mergeCell ref="U8:U9"/>
    <mergeCell ref="M8:M9"/>
    <mergeCell ref="N8:N9"/>
    <mergeCell ref="O8:Q8"/>
    <mergeCell ref="S8:T8"/>
    <mergeCell ref="R8:R9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8" orientation="landscape" r:id="rId1"/>
  <headerFooter>
    <oddHeader>&amp;RANEXO 4.5 PAG. &amp;P DE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2:AD13"/>
  <sheetViews>
    <sheetView view="pageBreakPreview" zoomScale="60" zoomScaleNormal="70" workbookViewId="0">
      <selection activeCell="A2" sqref="A2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14062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958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1098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901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902</v>
      </c>
      <c r="C11" s="72" t="s">
        <v>901</v>
      </c>
      <c r="D11" s="71" t="s">
        <v>1099</v>
      </c>
      <c r="E11" s="73" t="s">
        <v>1100</v>
      </c>
      <c r="F11" s="71" t="s">
        <v>17</v>
      </c>
      <c r="G11" s="72" t="s">
        <v>18</v>
      </c>
      <c r="H11" s="73" t="s">
        <v>959</v>
      </c>
      <c r="I11" s="74" t="s">
        <v>835</v>
      </c>
      <c r="J11" s="75" t="s">
        <v>802</v>
      </c>
      <c r="K11" s="74" t="s">
        <v>801</v>
      </c>
      <c r="L11" s="76">
        <v>0</v>
      </c>
      <c r="M11" s="76">
        <v>19951.45</v>
      </c>
      <c r="N11" s="76">
        <v>19951.45</v>
      </c>
      <c r="O11" s="76">
        <v>0</v>
      </c>
      <c r="P11" s="76">
        <v>19951.45</v>
      </c>
      <c r="Q11" s="76">
        <v>19951.45</v>
      </c>
      <c r="R11" s="76">
        <v>0</v>
      </c>
      <c r="S11" s="77">
        <f>Q11/M11</f>
        <v>1</v>
      </c>
      <c r="T11" s="77">
        <v>0</v>
      </c>
      <c r="U11" s="71" t="s">
        <v>784</v>
      </c>
      <c r="V11" s="71" t="s">
        <v>433</v>
      </c>
      <c r="W11" s="71" t="s">
        <v>32</v>
      </c>
      <c r="X11" s="71" t="s">
        <v>678</v>
      </c>
      <c r="Y11" s="71" t="s">
        <v>67</v>
      </c>
      <c r="Z11" s="73" t="s">
        <v>32</v>
      </c>
      <c r="AA11" s="73" t="s">
        <v>678</v>
      </c>
      <c r="AB11" s="73"/>
      <c r="AC11" s="73" t="s">
        <v>1089</v>
      </c>
      <c r="AD11" s="73"/>
    </row>
    <row r="12" spans="1:30" ht="27" x14ac:dyDescent="0.25">
      <c r="A12" s="68">
        <v>1</v>
      </c>
      <c r="B12" s="67"/>
      <c r="C12" s="78"/>
      <c r="D12" s="68"/>
      <c r="E12" s="69" t="s">
        <v>904</v>
      </c>
      <c r="F12" s="67"/>
      <c r="G12" s="67"/>
      <c r="H12" s="67"/>
      <c r="I12" s="67"/>
      <c r="J12" s="67"/>
      <c r="K12" s="67"/>
      <c r="L12" s="79">
        <f t="shared" ref="L12:R13" si="0">+L11</f>
        <v>0</v>
      </c>
      <c r="M12" s="79">
        <f t="shared" si="0"/>
        <v>19951.45</v>
      </c>
      <c r="N12" s="79">
        <f t="shared" si="0"/>
        <v>19951.45</v>
      </c>
      <c r="O12" s="79">
        <f t="shared" si="0"/>
        <v>0</v>
      </c>
      <c r="P12" s="79">
        <f t="shared" si="0"/>
        <v>19951.45</v>
      </c>
      <c r="Q12" s="79">
        <f t="shared" si="0"/>
        <v>19951.45</v>
      </c>
      <c r="R12" s="79">
        <f t="shared" si="0"/>
        <v>0</v>
      </c>
      <c r="S12" s="80">
        <f>Q12/M12</f>
        <v>1</v>
      </c>
      <c r="T12" s="80">
        <f>(+T11)/A12</f>
        <v>0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0</v>
      </c>
      <c r="M13" s="79">
        <f t="shared" si="0"/>
        <v>19951.45</v>
      </c>
      <c r="N13" s="79">
        <f t="shared" si="0"/>
        <v>19951.45</v>
      </c>
      <c r="O13" s="79">
        <f t="shared" si="0"/>
        <v>0</v>
      </c>
      <c r="P13" s="79">
        <f t="shared" si="0"/>
        <v>19951.45</v>
      </c>
      <c r="Q13" s="79">
        <f t="shared" si="0"/>
        <v>19951.45</v>
      </c>
      <c r="R13" s="79">
        <f t="shared" si="0"/>
        <v>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S13:AD13"/>
    <mergeCell ref="M8:M9"/>
    <mergeCell ref="N8:N9"/>
    <mergeCell ref="O8:Q8"/>
    <mergeCell ref="S8:T8"/>
    <mergeCell ref="R8:R9"/>
    <mergeCell ref="AC8:AC9"/>
    <mergeCell ref="AD8:AD9"/>
    <mergeCell ref="U10:AD10"/>
    <mergeCell ref="U8:U9"/>
    <mergeCell ref="U12:AD1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8" orientation="landscape" r:id="rId1"/>
  <headerFooter>
    <oddHeader>&amp;RANEXO 4.6 PAG. &amp;P DE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2:AD13"/>
  <sheetViews>
    <sheetView view="pageBreakPreview" zoomScale="60" zoomScaleNormal="55" workbookViewId="0">
      <selection activeCell="E14" sqref="E14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954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751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950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955</v>
      </c>
      <c r="C11" s="72" t="s">
        <v>950</v>
      </c>
      <c r="D11" s="71" t="s">
        <v>590</v>
      </c>
      <c r="E11" s="73" t="s">
        <v>591</v>
      </c>
      <c r="F11" s="71" t="s">
        <v>17</v>
      </c>
      <c r="G11" s="72" t="s">
        <v>18</v>
      </c>
      <c r="H11" s="73" t="s">
        <v>956</v>
      </c>
      <c r="I11" s="74" t="s">
        <v>782</v>
      </c>
      <c r="J11" s="75" t="s">
        <v>957</v>
      </c>
      <c r="K11" s="74" t="s">
        <v>801</v>
      </c>
      <c r="L11" s="76">
        <v>1598152</v>
      </c>
      <c r="M11" s="76">
        <v>1598152</v>
      </c>
      <c r="N11" s="76">
        <v>1598152</v>
      </c>
      <c r="O11" s="76">
        <v>1331795</v>
      </c>
      <c r="P11" s="76">
        <v>266357</v>
      </c>
      <c r="Q11" s="76">
        <v>1598152</v>
      </c>
      <c r="R11" s="76">
        <v>1598152</v>
      </c>
      <c r="S11" s="77">
        <f>Q11/M11</f>
        <v>1</v>
      </c>
      <c r="T11" s="77">
        <v>1</v>
      </c>
      <c r="U11" s="71" t="s">
        <v>784</v>
      </c>
      <c r="V11" s="71" t="s">
        <v>33</v>
      </c>
      <c r="W11" s="71" t="s">
        <v>32</v>
      </c>
      <c r="X11" s="71" t="s">
        <v>28</v>
      </c>
      <c r="Y11" s="71" t="s">
        <v>396</v>
      </c>
      <c r="Z11" s="73" t="s">
        <v>32</v>
      </c>
      <c r="AA11" s="73" t="s">
        <v>396</v>
      </c>
      <c r="AB11" s="73" t="s">
        <v>67</v>
      </c>
      <c r="AC11" s="73" t="s">
        <v>833</v>
      </c>
      <c r="AD11" s="73"/>
    </row>
    <row r="12" spans="1:30" ht="27" x14ac:dyDescent="0.25">
      <c r="A12" s="68">
        <v>1</v>
      </c>
      <c r="B12" s="67"/>
      <c r="C12" s="78"/>
      <c r="D12" s="68"/>
      <c r="E12" s="69" t="s">
        <v>952</v>
      </c>
      <c r="F12" s="67"/>
      <c r="G12" s="67"/>
      <c r="H12" s="67"/>
      <c r="I12" s="67"/>
      <c r="J12" s="67"/>
      <c r="K12" s="67"/>
      <c r="L12" s="79">
        <f t="shared" ref="L12:R13" si="0">+L11</f>
        <v>1598152</v>
      </c>
      <c r="M12" s="79">
        <f t="shared" si="0"/>
        <v>1598152</v>
      </c>
      <c r="N12" s="79">
        <f t="shared" si="0"/>
        <v>1598152</v>
      </c>
      <c r="O12" s="79">
        <f t="shared" si="0"/>
        <v>1331795</v>
      </c>
      <c r="P12" s="79">
        <f t="shared" si="0"/>
        <v>266357</v>
      </c>
      <c r="Q12" s="79">
        <f t="shared" si="0"/>
        <v>1598152</v>
      </c>
      <c r="R12" s="79">
        <f t="shared" si="0"/>
        <v>1598152</v>
      </c>
      <c r="S12" s="80">
        <f>Q12/M12</f>
        <v>1</v>
      </c>
      <c r="T12" s="80">
        <f>(+T11)/A12</f>
        <v>1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1598152</v>
      </c>
      <c r="M13" s="79">
        <f t="shared" si="0"/>
        <v>1598152</v>
      </c>
      <c r="N13" s="79">
        <f t="shared" si="0"/>
        <v>1598152</v>
      </c>
      <c r="O13" s="79">
        <f t="shared" si="0"/>
        <v>1331795</v>
      </c>
      <c r="P13" s="79">
        <f t="shared" si="0"/>
        <v>266357</v>
      </c>
      <c r="Q13" s="79">
        <f t="shared" si="0"/>
        <v>1598152</v>
      </c>
      <c r="R13" s="79">
        <f t="shared" si="0"/>
        <v>1598152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S13:AD13"/>
    <mergeCell ref="M8:M9"/>
    <mergeCell ref="N8:N9"/>
    <mergeCell ref="O8:Q8"/>
    <mergeCell ref="S8:T8"/>
    <mergeCell ref="R8:R9"/>
    <mergeCell ref="AC8:AC9"/>
    <mergeCell ref="AD8:AD9"/>
    <mergeCell ref="U10:AD10"/>
    <mergeCell ref="U8:U9"/>
    <mergeCell ref="U12:AD12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8" orientation="landscape" r:id="rId1"/>
  <headerFooter>
    <oddHeader>&amp;RANEXO 4.7 PAG. &amp;P DE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2:AD13"/>
  <sheetViews>
    <sheetView view="pageBreakPreview" zoomScale="60" zoomScaleNormal="55" workbookViewId="0">
      <selection activeCell="F18" sqref="F18"/>
    </sheetView>
  </sheetViews>
  <sheetFormatPr baseColWidth="10" defaultRowHeight="15" x14ac:dyDescent="0.25"/>
  <cols>
    <col min="1" max="1" width="4.28515625" customWidth="1"/>
    <col min="2" max="2" width="9.42578125" customWidth="1"/>
    <col min="3" max="3" width="12.85546875" customWidth="1"/>
    <col min="4" max="4" width="6.42578125" customWidth="1"/>
    <col min="5" max="5" width="29.7109375" customWidth="1"/>
    <col min="6" max="6" width="8.7109375" customWidth="1"/>
    <col min="7" max="7" width="13.5703125" customWidth="1"/>
    <col min="8" max="8" width="8.7109375" customWidth="1"/>
    <col min="9" max="9" width="10.42578125" customWidth="1"/>
    <col min="10" max="10" width="6.85546875" customWidth="1"/>
    <col min="11" max="11" width="7.42578125" customWidth="1"/>
    <col min="12" max="18" width="11" customWidth="1"/>
    <col min="19" max="20" width="4.5703125" customWidth="1"/>
    <col min="21" max="21" width="5.85546875" customWidth="1"/>
    <col min="22" max="28" width="7.42578125" customWidth="1"/>
    <col min="29" max="29" width="0" hidden="1" customWidth="1"/>
    <col min="30" max="30" width="6.7109375" customWidth="1"/>
  </cols>
  <sheetData>
    <row r="2" spans="1:30" x14ac:dyDescent="0.25">
      <c r="A2" s="3" t="s">
        <v>1084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4"/>
      <c r="AD2" s="4"/>
    </row>
    <row r="3" spans="1:30" x14ac:dyDescent="0.25">
      <c r="A3" s="3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4"/>
      <c r="AD3" s="4"/>
    </row>
    <row r="4" spans="1:30" x14ac:dyDescent="0.25">
      <c r="A4" s="3" t="s">
        <v>749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4"/>
      <c r="AD4" s="4"/>
    </row>
    <row r="5" spans="1:30" x14ac:dyDescent="0.25">
      <c r="A5" s="3" t="s">
        <v>954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4"/>
      <c r="AD5" s="4"/>
    </row>
    <row r="6" spans="1:30" x14ac:dyDescent="0.25">
      <c r="A6" s="3" t="s">
        <v>834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4"/>
      <c r="AD6" s="4"/>
    </row>
    <row r="8" spans="1:30" x14ac:dyDescent="0.25">
      <c r="A8" s="108" t="s">
        <v>752</v>
      </c>
      <c r="B8" s="108" t="s">
        <v>753</v>
      </c>
      <c r="C8" s="108" t="s">
        <v>754</v>
      </c>
      <c r="D8" s="108" t="s">
        <v>755</v>
      </c>
      <c r="E8" s="108" t="s">
        <v>756</v>
      </c>
      <c r="F8" s="108" t="s">
        <v>757</v>
      </c>
      <c r="G8" s="108" t="s">
        <v>758</v>
      </c>
      <c r="H8" s="108" t="s">
        <v>759</v>
      </c>
      <c r="I8" s="108" t="s">
        <v>760</v>
      </c>
      <c r="J8" s="108" t="s">
        <v>761</v>
      </c>
      <c r="K8" s="108" t="s">
        <v>676</v>
      </c>
      <c r="L8" s="108" t="s">
        <v>14</v>
      </c>
      <c r="M8" s="108" t="s">
        <v>762</v>
      </c>
      <c r="N8" s="108" t="s">
        <v>9</v>
      </c>
      <c r="O8" s="111" t="s">
        <v>9</v>
      </c>
      <c r="P8" s="112"/>
      <c r="Q8" s="113"/>
      <c r="R8" s="108" t="s">
        <v>765</v>
      </c>
      <c r="S8" s="114" t="s">
        <v>766</v>
      </c>
      <c r="T8" s="115"/>
      <c r="U8" s="108" t="s">
        <v>769</v>
      </c>
      <c r="V8" s="1" t="s">
        <v>770</v>
      </c>
      <c r="W8" s="1"/>
      <c r="X8" s="1"/>
      <c r="Y8" s="1"/>
      <c r="Z8" s="1"/>
      <c r="AA8" s="1"/>
      <c r="AB8" s="1"/>
      <c r="AC8" s="108" t="s">
        <v>778</v>
      </c>
      <c r="AD8" s="108" t="s">
        <v>779</v>
      </c>
    </row>
    <row r="9" spans="1:30" ht="18" x14ac:dyDescent="0.2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2" t="s">
        <v>10</v>
      </c>
      <c r="P9" s="2" t="s">
        <v>763</v>
      </c>
      <c r="Q9" s="2" t="s">
        <v>764</v>
      </c>
      <c r="R9" s="109"/>
      <c r="S9" s="2" t="s">
        <v>767</v>
      </c>
      <c r="T9" s="2" t="s">
        <v>768</v>
      </c>
      <c r="U9" s="109"/>
      <c r="V9" s="2" t="s">
        <v>771</v>
      </c>
      <c r="W9" s="2" t="s">
        <v>772</v>
      </c>
      <c r="X9" s="2" t="s">
        <v>773</v>
      </c>
      <c r="Y9" s="2" t="s">
        <v>774</v>
      </c>
      <c r="Z9" s="2" t="s">
        <v>775</v>
      </c>
      <c r="AA9" s="2" t="s">
        <v>776</v>
      </c>
      <c r="AB9" s="2" t="s">
        <v>777</v>
      </c>
      <c r="AC9" s="109"/>
      <c r="AD9" s="109"/>
    </row>
    <row r="10" spans="1:30" x14ac:dyDescent="0.25">
      <c r="A10" s="67"/>
      <c r="B10" s="67"/>
      <c r="C10" s="67"/>
      <c r="D10" s="68"/>
      <c r="E10" s="69" t="s">
        <v>950</v>
      </c>
      <c r="F10" s="67"/>
      <c r="G10" s="67"/>
      <c r="H10" s="67"/>
      <c r="I10" s="67"/>
      <c r="J10" s="67"/>
      <c r="K10" s="67"/>
      <c r="L10" s="70"/>
      <c r="M10" s="70"/>
      <c r="N10" s="70"/>
      <c r="O10" s="70"/>
      <c r="P10" s="70"/>
      <c r="Q10" s="70"/>
      <c r="R10" s="70"/>
      <c r="S10" s="67"/>
      <c r="T10" s="67"/>
      <c r="U10" s="119"/>
      <c r="V10" s="120"/>
      <c r="W10" s="120"/>
      <c r="X10" s="120"/>
      <c r="Y10" s="120"/>
      <c r="Z10" s="120"/>
      <c r="AA10" s="120"/>
      <c r="AB10" s="120"/>
      <c r="AC10" s="120"/>
      <c r="AD10" s="121"/>
    </row>
    <row r="11" spans="1:30" ht="27" x14ac:dyDescent="0.25">
      <c r="A11" s="71">
        <v>1</v>
      </c>
      <c r="B11" s="71" t="s">
        <v>955</v>
      </c>
      <c r="C11" s="72" t="s">
        <v>950</v>
      </c>
      <c r="D11" s="71" t="s">
        <v>592</v>
      </c>
      <c r="E11" s="73" t="s">
        <v>593</v>
      </c>
      <c r="F11" s="71" t="s">
        <v>17</v>
      </c>
      <c r="G11" s="72" t="s">
        <v>18</v>
      </c>
      <c r="H11" s="73" t="s">
        <v>956</v>
      </c>
      <c r="I11" s="74" t="s">
        <v>835</v>
      </c>
      <c r="J11" s="75" t="s">
        <v>957</v>
      </c>
      <c r="K11" s="74" t="s">
        <v>801</v>
      </c>
      <c r="L11" s="76">
        <v>8000000</v>
      </c>
      <c r="M11" s="76">
        <v>8000000</v>
      </c>
      <c r="N11" s="76">
        <v>7633000</v>
      </c>
      <c r="O11" s="76">
        <v>5032666.67</v>
      </c>
      <c r="P11" s="76">
        <v>2600333.33</v>
      </c>
      <c r="Q11" s="76">
        <v>7633000</v>
      </c>
      <c r="R11" s="76">
        <v>7633000</v>
      </c>
      <c r="S11" s="77">
        <f>Q11/M11</f>
        <v>0.954125</v>
      </c>
      <c r="T11" s="77">
        <v>0.67</v>
      </c>
      <c r="U11" s="71" t="s">
        <v>784</v>
      </c>
      <c r="V11" s="71" t="s">
        <v>33</v>
      </c>
      <c r="W11" s="71" t="s">
        <v>32</v>
      </c>
      <c r="X11" s="71" t="s">
        <v>33</v>
      </c>
      <c r="Y11" s="71" t="s">
        <v>34</v>
      </c>
      <c r="Z11" s="73" t="s">
        <v>32</v>
      </c>
      <c r="AA11" s="73" t="s">
        <v>678</v>
      </c>
      <c r="AB11" s="73"/>
      <c r="AC11" s="73" t="s">
        <v>833</v>
      </c>
      <c r="AD11" s="73"/>
    </row>
    <row r="12" spans="1:30" ht="27" x14ac:dyDescent="0.25">
      <c r="A12" s="68">
        <v>1</v>
      </c>
      <c r="B12" s="67"/>
      <c r="C12" s="78"/>
      <c r="D12" s="68"/>
      <c r="E12" s="69" t="s">
        <v>952</v>
      </c>
      <c r="F12" s="67"/>
      <c r="G12" s="67"/>
      <c r="H12" s="67"/>
      <c r="I12" s="67"/>
      <c r="J12" s="67"/>
      <c r="K12" s="67"/>
      <c r="L12" s="79">
        <f t="shared" ref="L12:R13" si="0">+L11</f>
        <v>8000000</v>
      </c>
      <c r="M12" s="79">
        <f t="shared" si="0"/>
        <v>8000000</v>
      </c>
      <c r="N12" s="79">
        <f t="shared" si="0"/>
        <v>7633000</v>
      </c>
      <c r="O12" s="79">
        <f t="shared" si="0"/>
        <v>5032666.67</v>
      </c>
      <c r="P12" s="79">
        <f t="shared" si="0"/>
        <v>2600333.33</v>
      </c>
      <c r="Q12" s="79">
        <f t="shared" si="0"/>
        <v>7633000</v>
      </c>
      <c r="R12" s="79">
        <f t="shared" si="0"/>
        <v>7633000</v>
      </c>
      <c r="S12" s="80">
        <f>Q12/M12</f>
        <v>0.954125</v>
      </c>
      <c r="T12" s="80">
        <f>(+T11)/A12</f>
        <v>0.67</v>
      </c>
      <c r="U12" s="116" t="s">
        <v>791</v>
      </c>
      <c r="V12" s="117"/>
      <c r="W12" s="117"/>
      <c r="X12" s="117"/>
      <c r="Y12" s="117"/>
      <c r="Z12" s="117"/>
      <c r="AA12" s="117"/>
      <c r="AB12" s="117"/>
      <c r="AC12" s="117"/>
      <c r="AD12" s="118"/>
    </row>
    <row r="13" spans="1:30" ht="18" x14ac:dyDescent="0.25">
      <c r="A13" s="68">
        <f>+A12</f>
        <v>1</v>
      </c>
      <c r="B13" s="67"/>
      <c r="C13" s="67"/>
      <c r="D13" s="68"/>
      <c r="E13" s="69" t="s">
        <v>792</v>
      </c>
      <c r="F13" s="67"/>
      <c r="G13" s="67"/>
      <c r="H13" s="67"/>
      <c r="I13" s="67"/>
      <c r="J13" s="81"/>
      <c r="K13" s="81"/>
      <c r="L13" s="79">
        <f t="shared" si="0"/>
        <v>8000000</v>
      </c>
      <c r="M13" s="79">
        <f t="shared" si="0"/>
        <v>8000000</v>
      </c>
      <c r="N13" s="79">
        <f t="shared" si="0"/>
        <v>7633000</v>
      </c>
      <c r="O13" s="79">
        <f t="shared" si="0"/>
        <v>5032666.67</v>
      </c>
      <c r="P13" s="79">
        <f t="shared" si="0"/>
        <v>2600333.33</v>
      </c>
      <c r="Q13" s="79">
        <f t="shared" si="0"/>
        <v>7633000</v>
      </c>
      <c r="R13" s="79">
        <f t="shared" si="0"/>
        <v>7633000</v>
      </c>
      <c r="S13" s="122"/>
      <c r="T13" s="123"/>
      <c r="U13" s="117"/>
      <c r="V13" s="117"/>
      <c r="W13" s="117"/>
      <c r="X13" s="117"/>
      <c r="Y13" s="117"/>
      <c r="Z13" s="117"/>
      <c r="AA13" s="117"/>
      <c r="AB13" s="117"/>
      <c r="AC13" s="117"/>
      <c r="AD13" s="118"/>
    </row>
  </sheetData>
  <mergeCells count="23">
    <mergeCell ref="AC8:AC9"/>
    <mergeCell ref="AD8:AD9"/>
    <mergeCell ref="U10:AD10"/>
    <mergeCell ref="U12:AD12"/>
    <mergeCell ref="S13:AD13"/>
    <mergeCell ref="U8:U9"/>
    <mergeCell ref="M8:M9"/>
    <mergeCell ref="N8:N9"/>
    <mergeCell ref="O8:Q8"/>
    <mergeCell ref="R8:R9"/>
    <mergeCell ref="S8:T8"/>
    <mergeCell ref="L8:L9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</mergeCells>
  <printOptions horizontalCentered="1" verticalCentered="1"/>
  <pageMargins left="0" right="0" top="0" bottom="0" header="0" footer="0"/>
  <pageSetup scale="48" orientation="landscape" r:id="rId1"/>
  <headerFooter>
    <oddHeader>&amp;RANEXO 4.8 PAG. &amp;P DE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30</vt:i4>
      </vt:variant>
      <vt:variant>
        <vt:lpstr>Rangos con nombre</vt:lpstr>
      </vt:variant>
      <vt:variant>
        <vt:i4>40</vt:i4>
      </vt:variant>
    </vt:vector>
  </HeadingPairs>
  <TitlesOfParts>
    <vt:vector size="70" baseType="lpstr">
      <vt:lpstr>ANEXO 4 CONCENTRADO</vt:lpstr>
      <vt:lpstr>4.1PAR Nuevo(T)</vt:lpstr>
      <vt:lpstr>4.2PAR Nuevo(P)</vt:lpstr>
      <vt:lpstr>4.3PAR Nuevo(NI)</vt:lpstr>
      <vt:lpstr>4.4PAR Nuevo(CANCELADO)</vt:lpstr>
      <vt:lpstr>4.5PAR Economias(T)</vt:lpstr>
      <vt:lpstr>4.6PAR Economias(P)</vt:lpstr>
      <vt:lpstr>4.7PAR Adefas(T)</vt:lpstr>
      <vt:lpstr>4.8-APAR Adefas(P)</vt:lpstr>
      <vt:lpstr>4.9ISR Nuevo(T)</vt:lpstr>
      <vt:lpstr>4.10ISR Nuevo(P)</vt:lpstr>
      <vt:lpstr>4.11ISR Nuevo(NI)</vt:lpstr>
      <vt:lpstr>4.12ISR Economias(T)</vt:lpstr>
      <vt:lpstr>4.13INGESTION Nuevo(T)</vt:lpstr>
      <vt:lpstr>4.14INGESTION Nuevo(P)</vt:lpstr>
      <vt:lpstr>4.15INGESTION Nuevo(NI)</vt:lpstr>
      <vt:lpstr>4.16INGESTION Nuevo(CANCELADO)</vt:lpstr>
      <vt:lpstr>4.I7INGESTION Economias(T)</vt:lpstr>
      <vt:lpstr>4.18INGESTION Economias(NI)</vt:lpstr>
      <vt:lpstr>4.19FIV Nuevo(P)</vt:lpstr>
      <vt:lpstr>4.20FIV Nuevo(NI)INT</vt:lpstr>
      <vt:lpstr>4.21FIV Economias(T)</vt:lpstr>
      <vt:lpstr>4.22FIV Economias(P)</vt:lpstr>
      <vt:lpstr>4.23FIV Economias(NI)</vt:lpstr>
      <vt:lpstr>4.24FIV Economias(NI)INT</vt:lpstr>
      <vt:lpstr>4.25FIII Nuevo(T)</vt:lpstr>
      <vt:lpstr>4.26FIII Nuevo(P)</vt:lpstr>
      <vt:lpstr>4.27FIII Nuevo(NI)</vt:lpstr>
      <vt:lpstr>4.28FIII Nuevo(NI)INT</vt:lpstr>
      <vt:lpstr>4.29ADEPAR Economias(T)</vt:lpstr>
      <vt:lpstr>'4.10ISR Nuevo(P)'!Área_de_impresión</vt:lpstr>
      <vt:lpstr>'4.1PAR Nuevo(T)'!Área_de_impresión</vt:lpstr>
      <vt:lpstr>'4.2PAR Nuevo(P)'!Área_de_impresión</vt:lpstr>
      <vt:lpstr>'4.3PAR Nuevo(NI)'!Área_de_impresión</vt:lpstr>
      <vt:lpstr>'4.4PAR Nuevo(CANCELADO)'!Área_de_impresión</vt:lpstr>
      <vt:lpstr>'4.5PAR Economias(T)'!Área_de_impresión</vt:lpstr>
      <vt:lpstr>'4.6PAR Economias(P)'!Área_de_impresión</vt:lpstr>
      <vt:lpstr>'4.7PAR Adefas(T)'!Área_de_impresión</vt:lpstr>
      <vt:lpstr>'4.8-APAR Adefas(P)'!Área_de_impresión</vt:lpstr>
      <vt:lpstr>'4.9ISR Nuevo(T)'!Área_de_impresión</vt:lpstr>
      <vt:lpstr>'ANEXO 4 CONCENTRADO'!Área_de_impresión</vt:lpstr>
      <vt:lpstr>'4.10ISR Nuevo(P)'!Títulos_a_imprimir</vt:lpstr>
      <vt:lpstr>'4.11ISR Nuevo(NI)'!Títulos_a_imprimir</vt:lpstr>
      <vt:lpstr>'4.12ISR Economias(T)'!Títulos_a_imprimir</vt:lpstr>
      <vt:lpstr>'4.13INGESTION Nuevo(T)'!Títulos_a_imprimir</vt:lpstr>
      <vt:lpstr>'4.14INGESTION Nuevo(P)'!Títulos_a_imprimir</vt:lpstr>
      <vt:lpstr>'4.15INGESTION Nuevo(NI)'!Títulos_a_imprimir</vt:lpstr>
      <vt:lpstr>'4.16INGESTION Nuevo(CANCELADO)'!Títulos_a_imprimir</vt:lpstr>
      <vt:lpstr>'4.18INGESTION Economias(NI)'!Títulos_a_imprimir</vt:lpstr>
      <vt:lpstr>'4.19FIV Nuevo(P)'!Títulos_a_imprimir</vt:lpstr>
      <vt:lpstr>'4.1PAR Nuevo(T)'!Títulos_a_imprimir</vt:lpstr>
      <vt:lpstr>'4.20FIV Nuevo(NI)INT'!Títulos_a_imprimir</vt:lpstr>
      <vt:lpstr>'4.21FIV Economias(T)'!Títulos_a_imprimir</vt:lpstr>
      <vt:lpstr>'4.22FIV Economias(P)'!Títulos_a_imprimir</vt:lpstr>
      <vt:lpstr>'4.23FIV Economias(NI)'!Títulos_a_imprimir</vt:lpstr>
      <vt:lpstr>'4.24FIV Economias(NI)INT'!Títulos_a_imprimir</vt:lpstr>
      <vt:lpstr>'4.25FIII Nuevo(T)'!Títulos_a_imprimir</vt:lpstr>
      <vt:lpstr>'4.26FIII Nuevo(P)'!Títulos_a_imprimir</vt:lpstr>
      <vt:lpstr>'4.27FIII Nuevo(NI)'!Títulos_a_imprimir</vt:lpstr>
      <vt:lpstr>'4.28FIII Nuevo(NI)INT'!Títulos_a_imprimir</vt:lpstr>
      <vt:lpstr>'4.29ADEPAR Economias(T)'!Títulos_a_imprimir</vt:lpstr>
      <vt:lpstr>'4.2PAR Nuevo(P)'!Títulos_a_imprimir</vt:lpstr>
      <vt:lpstr>'4.3PAR Nuevo(NI)'!Títulos_a_imprimir</vt:lpstr>
      <vt:lpstr>'4.4PAR Nuevo(CANCELADO)'!Títulos_a_imprimir</vt:lpstr>
      <vt:lpstr>'4.5PAR Economias(T)'!Títulos_a_imprimir</vt:lpstr>
      <vt:lpstr>'4.6PAR Economias(P)'!Títulos_a_imprimir</vt:lpstr>
      <vt:lpstr>'4.7PAR Adefas(T)'!Títulos_a_imprimir</vt:lpstr>
      <vt:lpstr>'4.8-APAR Adefas(P)'!Títulos_a_imprimir</vt:lpstr>
      <vt:lpstr>'4.9ISR Nuevo(T)'!Títulos_a_imprimir</vt:lpstr>
      <vt:lpstr>'4.I7INGESTION Economias(T)'!Títulos_a_imprimir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Renan</dc:creator>
  <cp:lastModifiedBy>YUDER</cp:lastModifiedBy>
  <cp:lastPrinted>2017-10-26T21:49:05Z</cp:lastPrinted>
  <dcterms:created xsi:type="dcterms:W3CDTF">2017-07-27T23:22:43Z</dcterms:created>
  <dcterms:modified xsi:type="dcterms:W3CDTF">2017-10-27T22:23:53Z</dcterms:modified>
</cp:coreProperties>
</file>